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132" windowWidth="17088" windowHeight="777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121" i="1"/>
  <c r="I122"/>
  <c r="I123"/>
  <c r="I124"/>
  <c r="I125"/>
  <c r="I126"/>
  <c r="I127"/>
  <c r="I130"/>
  <c r="I131"/>
  <c r="I132"/>
  <c r="I133"/>
  <c r="I134"/>
  <c r="I135"/>
  <c r="I136"/>
  <c r="I137"/>
  <c r="I138"/>
  <c r="I129"/>
  <c r="D138"/>
  <c r="D137"/>
  <c r="D136"/>
  <c r="E136" s="1"/>
  <c r="F136" s="1"/>
  <c r="H136" s="1"/>
  <c r="D135"/>
  <c r="D134"/>
  <c r="E134" s="1"/>
  <c r="F134" s="1"/>
  <c r="H134" s="1"/>
  <c r="D133"/>
  <c r="D132"/>
  <c r="E132" s="1"/>
  <c r="F132" s="1"/>
  <c r="H132" s="1"/>
  <c r="D131"/>
  <c r="D130"/>
  <c r="E137"/>
  <c r="F137" s="1"/>
  <c r="H137" s="1"/>
  <c r="D129"/>
  <c r="E129" s="1"/>
  <c r="F129" s="1"/>
  <c r="H129" s="1"/>
  <c r="E138"/>
  <c r="F138" s="1"/>
  <c r="H138" s="1"/>
  <c r="E135"/>
  <c r="F135" s="1"/>
  <c r="H135" s="1"/>
  <c r="E133"/>
  <c r="F133" s="1"/>
  <c r="H133" s="1"/>
  <c r="E131"/>
  <c r="F131" s="1"/>
  <c r="H131" s="1"/>
  <c r="E130"/>
  <c r="F130" s="1"/>
  <c r="H130" s="1"/>
  <c r="J80" l="1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79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80"/>
  <c r="I79"/>
  <c r="H80"/>
  <c r="K80" s="1"/>
  <c r="H81"/>
  <c r="K81" s="1"/>
  <c r="H82"/>
  <c r="K82" s="1"/>
  <c r="H83"/>
  <c r="K83" s="1"/>
  <c r="H84"/>
  <c r="K84" s="1"/>
  <c r="H85"/>
  <c r="K85" s="1"/>
  <c r="H86"/>
  <c r="K86" s="1"/>
  <c r="H87"/>
  <c r="K87" s="1"/>
  <c r="H88"/>
  <c r="K88" s="1"/>
  <c r="H89"/>
  <c r="K89" s="1"/>
  <c r="H90"/>
  <c r="K90" s="1"/>
  <c r="H91"/>
  <c r="K91" s="1"/>
  <c r="H92"/>
  <c r="K92" s="1"/>
  <c r="H93"/>
  <c r="K93" s="1"/>
  <c r="H94"/>
  <c r="K94" s="1"/>
  <c r="H95"/>
  <c r="K95" s="1"/>
  <c r="H96"/>
  <c r="K96" s="1"/>
  <c r="H97"/>
  <c r="K97" s="1"/>
  <c r="H98"/>
  <c r="K98" s="1"/>
  <c r="H99"/>
  <c r="K99" s="1"/>
  <c r="H100"/>
  <c r="K100" s="1"/>
  <c r="H101"/>
  <c r="K101" s="1"/>
  <c r="H102"/>
  <c r="K102" s="1"/>
  <c r="H103"/>
  <c r="K103" s="1"/>
  <c r="H104"/>
  <c r="K104" s="1"/>
  <c r="H105"/>
  <c r="K105" s="1"/>
  <c r="H106"/>
  <c r="K106" s="1"/>
  <c r="H107"/>
  <c r="K107" s="1"/>
  <c r="H108"/>
  <c r="K108" s="1"/>
  <c r="H109"/>
  <c r="K109" s="1"/>
  <c r="H110"/>
  <c r="K110" s="1"/>
  <c r="H111"/>
  <c r="K111" s="1"/>
  <c r="H112"/>
  <c r="K112" s="1"/>
  <c r="H113"/>
  <c r="K113" s="1"/>
  <c r="H79"/>
  <c r="K79" s="1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79"/>
  <c r="P3"/>
  <c r="Q3" s="1"/>
  <c r="K39"/>
  <c r="L39"/>
  <c r="M39"/>
  <c r="N39"/>
  <c r="O39"/>
  <c r="K38"/>
  <c r="L38"/>
  <c r="M38"/>
  <c r="N38"/>
  <c r="O38"/>
  <c r="K37"/>
  <c r="L37"/>
  <c r="M37"/>
  <c r="N37"/>
  <c r="O37"/>
  <c r="K36"/>
  <c r="L36"/>
  <c r="M36"/>
  <c r="N36"/>
  <c r="O36"/>
  <c r="K35"/>
  <c r="L35"/>
  <c r="M35"/>
  <c r="N35"/>
  <c r="O35"/>
  <c r="K34"/>
  <c r="L34"/>
  <c r="M34"/>
  <c r="N34"/>
  <c r="O34"/>
  <c r="K33"/>
  <c r="L33"/>
  <c r="M33"/>
  <c r="N33"/>
  <c r="O33"/>
  <c r="K32"/>
  <c r="L32"/>
  <c r="M32"/>
  <c r="N32"/>
  <c r="O32"/>
  <c r="K31"/>
  <c r="L31"/>
  <c r="M31"/>
  <c r="N31"/>
  <c r="O31"/>
  <c r="K30"/>
  <c r="L30"/>
  <c r="M30"/>
  <c r="N30"/>
  <c r="O30"/>
  <c r="K29"/>
  <c r="L29"/>
  <c r="M29"/>
  <c r="N29"/>
  <c r="O29"/>
  <c r="K28"/>
  <c r="L28"/>
  <c r="M28"/>
  <c r="N28"/>
  <c r="O28"/>
  <c r="K27"/>
  <c r="L27"/>
  <c r="M27"/>
  <c r="N27"/>
  <c r="O27"/>
  <c r="K26"/>
  <c r="L26"/>
  <c r="M26"/>
  <c r="N26"/>
  <c r="O26"/>
  <c r="K25"/>
  <c r="L25"/>
  <c r="M25"/>
  <c r="N25"/>
  <c r="O25"/>
  <c r="K24"/>
  <c r="L24"/>
  <c r="M24"/>
  <c r="N24"/>
  <c r="O24"/>
  <c r="K23"/>
  <c r="L23"/>
  <c r="M23"/>
  <c r="N23"/>
  <c r="O23"/>
  <c r="K22"/>
  <c r="L22"/>
  <c r="M22"/>
  <c r="N22"/>
  <c r="O22"/>
  <c r="K21"/>
  <c r="L21"/>
  <c r="M21"/>
  <c r="N21"/>
  <c r="O21"/>
  <c r="K20"/>
  <c r="L20"/>
  <c r="M20"/>
  <c r="N20"/>
  <c r="O20"/>
  <c r="K19"/>
  <c r="L19"/>
  <c r="M19"/>
  <c r="N19"/>
  <c r="O19"/>
  <c r="K18"/>
  <c r="L18"/>
  <c r="M18"/>
  <c r="N18"/>
  <c r="O18"/>
  <c r="K17"/>
  <c r="L17"/>
  <c r="M17"/>
  <c r="N17"/>
  <c r="O17"/>
  <c r="K16"/>
  <c r="L16"/>
  <c r="M16"/>
  <c r="N16"/>
  <c r="O16"/>
  <c r="K15"/>
  <c r="L15"/>
  <c r="M15"/>
  <c r="N15"/>
  <c r="O15"/>
  <c r="K14"/>
  <c r="L14"/>
  <c r="M14"/>
  <c r="N14"/>
  <c r="O14"/>
  <c r="K13"/>
  <c r="L13"/>
  <c r="M13"/>
  <c r="N13"/>
  <c r="O13"/>
  <c r="K12"/>
  <c r="L12"/>
  <c r="M12"/>
  <c r="N12"/>
  <c r="O12"/>
  <c r="K11"/>
  <c r="L11"/>
  <c r="M11"/>
  <c r="N11"/>
  <c r="O11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K10"/>
  <c r="L10"/>
  <c r="M10"/>
  <c r="N10"/>
  <c r="O10"/>
  <c r="J10"/>
  <c r="I10"/>
  <c r="K9"/>
  <c r="L9"/>
  <c r="M9"/>
  <c r="N9"/>
  <c r="O9"/>
  <c r="J9"/>
  <c r="I9"/>
  <c r="K8"/>
  <c r="L8"/>
  <c r="M8"/>
  <c r="N8"/>
  <c r="O8"/>
  <c r="J8"/>
  <c r="I8"/>
  <c r="Q10" l="1"/>
  <c r="Q15"/>
  <c r="Q27"/>
  <c r="Q35"/>
  <c r="Q23"/>
  <c r="Q31"/>
  <c r="Q39"/>
  <c r="W3"/>
  <c r="W12" s="1"/>
  <c r="U3"/>
  <c r="S3"/>
  <c r="Q37"/>
  <c r="Q33"/>
  <c r="Q29"/>
  <c r="Q25"/>
  <c r="Q19"/>
  <c r="Q11"/>
  <c r="R3"/>
  <c r="V3"/>
  <c r="V12" s="1"/>
  <c r="T3"/>
  <c r="Q8"/>
  <c r="Q38"/>
  <c r="Q36"/>
  <c r="Q34"/>
  <c r="Q32"/>
  <c r="Q30"/>
  <c r="Q28"/>
  <c r="Q26"/>
  <c r="Q24"/>
  <c r="Q21"/>
  <c r="Q17"/>
  <c r="Q13"/>
  <c r="Q9"/>
  <c r="Q22"/>
  <c r="Q20"/>
  <c r="Q18"/>
  <c r="Q16"/>
  <c r="Q14"/>
  <c r="Q12"/>
  <c r="R8"/>
  <c r="W10"/>
  <c r="W14"/>
  <c r="W18"/>
  <c r="W22"/>
  <c r="W26"/>
  <c r="W30"/>
  <c r="W34"/>
  <c r="W38"/>
  <c r="W9"/>
  <c r="W13"/>
  <c r="W17"/>
  <c r="W21"/>
  <c r="W25"/>
  <c r="W29"/>
  <c r="W31"/>
  <c r="W33"/>
  <c r="W35"/>
  <c r="W37"/>
  <c r="W39"/>
  <c r="U10"/>
  <c r="U12"/>
  <c r="U14"/>
  <c r="U16"/>
  <c r="U18"/>
  <c r="U20"/>
  <c r="U22"/>
  <c r="U24"/>
  <c r="U26"/>
  <c r="U28"/>
  <c r="U30"/>
  <c r="U32"/>
  <c r="U34"/>
  <c r="U36"/>
  <c r="U38"/>
  <c r="U8"/>
  <c r="U9"/>
  <c r="U11"/>
  <c r="U13"/>
  <c r="U15"/>
  <c r="U17"/>
  <c r="U19"/>
  <c r="U21"/>
  <c r="U23"/>
  <c r="U25"/>
  <c r="U27"/>
  <c r="U29"/>
  <c r="U31"/>
  <c r="U33"/>
  <c r="U35"/>
  <c r="U37"/>
  <c r="U39"/>
  <c r="R10"/>
  <c r="R12"/>
  <c r="R14"/>
  <c r="R16"/>
  <c r="R18"/>
  <c r="R20"/>
  <c r="R22"/>
  <c r="R24"/>
  <c r="R26"/>
  <c r="R28"/>
  <c r="R30"/>
  <c r="R32"/>
  <c r="R34"/>
  <c r="R36"/>
  <c r="R38"/>
  <c r="R9"/>
  <c r="R11"/>
  <c r="R13"/>
  <c r="R15"/>
  <c r="R17"/>
  <c r="R19"/>
  <c r="R21"/>
  <c r="R23"/>
  <c r="R25"/>
  <c r="R27"/>
  <c r="R29"/>
  <c r="R31"/>
  <c r="R33"/>
  <c r="R35"/>
  <c r="R37"/>
  <c r="R39"/>
  <c r="V10"/>
  <c r="V14"/>
  <c r="V18"/>
  <c r="V22"/>
  <c r="V26"/>
  <c r="V30"/>
  <c r="V34"/>
  <c r="V38"/>
  <c r="V9"/>
  <c r="V13"/>
  <c r="V17"/>
  <c r="V21"/>
  <c r="V25"/>
  <c r="V29"/>
  <c r="V33"/>
  <c r="V37"/>
  <c r="T10"/>
  <c r="T12"/>
  <c r="T14"/>
  <c r="T16"/>
  <c r="T18"/>
  <c r="T20"/>
  <c r="T22"/>
  <c r="T24"/>
  <c r="T26"/>
  <c r="T28"/>
  <c r="T30"/>
  <c r="T32"/>
  <c r="T34"/>
  <c r="T36"/>
  <c r="T38"/>
  <c r="T8"/>
  <c r="T9"/>
  <c r="T11"/>
  <c r="T13"/>
  <c r="T15"/>
  <c r="T17"/>
  <c r="T19"/>
  <c r="T21"/>
  <c r="T23"/>
  <c r="T25"/>
  <c r="T27"/>
  <c r="T29"/>
  <c r="T31"/>
  <c r="T33"/>
  <c r="T35"/>
  <c r="T37"/>
  <c r="T39"/>
  <c r="S9"/>
  <c r="S11"/>
  <c r="S13"/>
  <c r="S15"/>
  <c r="S17"/>
  <c r="S19"/>
  <c r="S21"/>
  <c r="S23"/>
  <c r="S25"/>
  <c r="S27"/>
  <c r="S29"/>
  <c r="S31"/>
  <c r="S33"/>
  <c r="S35"/>
  <c r="S37"/>
  <c r="S8"/>
  <c r="S39"/>
  <c r="S10"/>
  <c r="S12"/>
  <c r="S14"/>
  <c r="S16"/>
  <c r="S18"/>
  <c r="S20"/>
  <c r="S22"/>
  <c r="S24"/>
  <c r="S26"/>
  <c r="S28"/>
  <c r="S30"/>
  <c r="S32"/>
  <c r="S34"/>
  <c r="S36"/>
  <c r="S38"/>
  <c r="W27" l="1"/>
  <c r="W23"/>
  <c r="W19"/>
  <c r="W15"/>
  <c r="W11"/>
  <c r="W8"/>
  <c r="W36"/>
  <c r="W32"/>
  <c r="W28"/>
  <c r="W24"/>
  <c r="W20"/>
  <c r="W16"/>
  <c r="L80"/>
  <c r="L82"/>
  <c r="L84"/>
  <c r="L86"/>
  <c r="L88"/>
  <c r="L90"/>
  <c r="L92"/>
  <c r="L94"/>
  <c r="L96"/>
  <c r="L98"/>
  <c r="L100"/>
  <c r="L102"/>
  <c r="L104"/>
  <c r="L106"/>
  <c r="L108"/>
  <c r="L110"/>
  <c r="L112"/>
  <c r="L79"/>
  <c r="L81"/>
  <c r="L83"/>
  <c r="L85"/>
  <c r="L87"/>
  <c r="L89"/>
  <c r="L91"/>
  <c r="L93"/>
  <c r="L95"/>
  <c r="L97"/>
  <c r="L99"/>
  <c r="L101"/>
  <c r="L103"/>
  <c r="L105"/>
  <c r="L107"/>
  <c r="L109"/>
  <c r="L111"/>
  <c r="L113"/>
  <c r="V39"/>
  <c r="V35"/>
  <c r="V31"/>
  <c r="V27"/>
  <c r="V23"/>
  <c r="V19"/>
  <c r="V15"/>
  <c r="V11"/>
  <c r="V8"/>
  <c r="V36"/>
  <c r="V32"/>
  <c r="V28"/>
  <c r="V24"/>
  <c r="V20"/>
  <c r="V16"/>
  <c r="B117" l="1"/>
  <c r="B132" l="1"/>
  <c r="B131"/>
  <c r="B133"/>
  <c r="B135"/>
  <c r="B137"/>
  <c r="B130"/>
  <c r="B134"/>
  <c r="B136"/>
  <c r="B138"/>
  <c r="B129"/>
  <c r="D127"/>
  <c r="E127" s="1"/>
  <c r="F127" s="1"/>
  <c r="H127" s="1"/>
  <c r="D126"/>
  <c r="E126" s="1"/>
  <c r="F126" s="1"/>
  <c r="H126" s="1"/>
  <c r="D121"/>
  <c r="D123"/>
  <c r="E123" s="1"/>
  <c r="F123" s="1"/>
  <c r="H123" s="1"/>
  <c r="D124"/>
  <c r="E124" s="1"/>
  <c r="F124" s="1"/>
  <c r="H124" s="1"/>
  <c r="D122"/>
  <c r="E122" s="1"/>
  <c r="F122" s="1"/>
  <c r="H122" s="1"/>
  <c r="D125"/>
  <c r="E125" s="1"/>
  <c r="F125" s="1"/>
  <c r="H125" s="1"/>
  <c r="E121" l="1"/>
  <c r="F121" s="1"/>
  <c r="H121" s="1"/>
</calcChain>
</file>

<file path=xl/sharedStrings.xml><?xml version="1.0" encoding="utf-8"?>
<sst xmlns="http://schemas.openxmlformats.org/spreadsheetml/2006/main" count="103" uniqueCount="83">
  <si>
    <t>Год</t>
  </si>
  <si>
    <t>Европа</t>
  </si>
  <si>
    <t>Мир</t>
  </si>
  <si>
    <t>Африка</t>
  </si>
  <si>
    <t>Азия</t>
  </si>
  <si>
    <t>Сев. Америка</t>
  </si>
  <si>
    <t>Юж. Америка</t>
  </si>
  <si>
    <t>Океания</t>
  </si>
  <si>
    <t>Время</t>
  </si>
  <si>
    <t>Период
между
воплощениями
(лет)</t>
  </si>
  <si>
    <t>Средняя продолжи-
тельность жизни
(лет)</t>
  </si>
  <si>
    <t>Общее кол-во 
воплощённых в России
(человек)</t>
  </si>
  <si>
    <t>Средняя продолжи-
тельность жизни (лет)</t>
  </si>
  <si>
    <t>Численность население (общее количество единовременно воплощённых душ)</t>
  </si>
  <si>
    <t>Страны</t>
  </si>
  <si>
    <t>Италия</t>
  </si>
  <si>
    <t>Франция</t>
  </si>
  <si>
    <t>Германия</t>
  </si>
  <si>
    <t>Швейцария</t>
  </si>
  <si>
    <t>Польша</t>
  </si>
  <si>
    <t>Количество всех душ, воплощающихся в России:</t>
  </si>
  <si>
    <t>Период
от рождения
до рождения
(реинкарнации)
(лет)</t>
  </si>
  <si>
    <t>Количество всех душ планеты, врашающихся в круге сансары (по % от 2007 года)</t>
  </si>
  <si>
    <t>ТАБЛИЦА 1</t>
  </si>
  <si>
    <t>ТАБЛИЦА 2</t>
  </si>
  <si>
    <t>Процентное соотношение населения регионов к общей численности населения планеты (%)</t>
  </si>
  <si>
    <t>ТАБЛИЦА 3</t>
  </si>
  <si>
    <t>ТАБЛИЦА 5</t>
  </si>
  <si>
    <t>ТАБЛ. 4</t>
  </si>
  <si>
    <t>ТАБЛИЦА 6</t>
  </si>
  <si>
    <t>Весь мир</t>
  </si>
  <si>
    <t>Весь мир 
(без ожидающих)</t>
  </si>
  <si>
    <t>Ожидающие воплощения
в астральном мире
(3% от 20 млрд.)</t>
  </si>
  <si>
    <t>Австрия</t>
  </si>
  <si>
    <t>Албания</t>
  </si>
  <si>
    <t>Белоруссия</t>
  </si>
  <si>
    <t>Бельгия</t>
  </si>
  <si>
    <t>Великобритания</t>
  </si>
  <si>
    <t>Венгрия</t>
  </si>
  <si>
    <t>Греция</t>
  </si>
  <si>
    <t>Дания</t>
  </si>
  <si>
    <t>Ирландия</t>
  </si>
  <si>
    <t>Испания</t>
  </si>
  <si>
    <t>Латвия</t>
  </si>
  <si>
    <t>Литва</t>
  </si>
  <si>
    <t>Македония</t>
  </si>
  <si>
    <t>Молдавия</t>
  </si>
  <si>
    <t>Нидерланды</t>
  </si>
  <si>
    <t>Норвегия</t>
  </si>
  <si>
    <t>Португалия</t>
  </si>
  <si>
    <t>Румыния</t>
  </si>
  <si>
    <t>Словакия</t>
  </si>
  <si>
    <t>Словения</t>
  </si>
  <si>
    <t>Украина</t>
  </si>
  <si>
    <t>Финляндия</t>
  </si>
  <si>
    <t>Хорватия</t>
  </si>
  <si>
    <t>Чехия</t>
  </si>
  <si>
    <t>Швеция</t>
  </si>
  <si>
    <t>Эстония</t>
  </si>
  <si>
    <t xml:space="preserve">Россия </t>
  </si>
  <si>
    <t xml:space="preserve">Югославия </t>
  </si>
  <si>
    <t>Численность народов Европы 
в разные периоды времени (года, жителей)</t>
  </si>
  <si>
    <t>Средняя продолжительность жизни (года, лет)</t>
  </si>
  <si>
    <t>Процентное соотношение народов Европы 
к общей численности населения Европы (года, %)</t>
  </si>
  <si>
    <t>средн.значение</t>
  </si>
  <si>
    <t>Кол-во всех
воплощающихся
душ</t>
  </si>
  <si>
    <t>Период реинкарнации, т.е. от рождения до рождения (лет)</t>
  </si>
  <si>
    <t>Переменная "y"</t>
  </si>
  <si>
    <t>где "y" - это период перевоплощения в годах, а "x" - это исторические годы.</t>
  </si>
  <si>
    <r>
      <rPr>
        <b/>
        <sz val="11"/>
        <color theme="1"/>
        <rFont val="Calibri"/>
        <family val="2"/>
        <charset val="204"/>
        <scheme val="minor"/>
      </rPr>
      <t>ТАБЛИЦА 7(б)</t>
    </r>
    <r>
      <rPr>
        <sz val="11"/>
        <color theme="1"/>
        <rFont val="Calibri"/>
        <family val="2"/>
        <charset val="204"/>
        <scheme val="minor"/>
      </rPr>
      <t xml:space="preserve">
ПРОГНОЗ НА XXI ВЕК
(переменная "x")</t>
    </r>
  </si>
  <si>
    <t>ТАБЛИЦА 7(а)</t>
  </si>
  <si>
    <t>Годы прошлой
 смерти для воплоща-
ющихся 
в А-году</t>
  </si>
  <si>
    <t>Болгария</t>
  </si>
  <si>
    <t>Босния и Герцеговина</t>
  </si>
  <si>
    <t>Вычисление процентного соотношения населения европейских народов и количества воплощающихся душ в европейских народах</t>
  </si>
  <si>
    <t>Годы 
(А-годы)</t>
  </si>
  <si>
    <r>
      <t xml:space="preserve">Линейная функция графика реинкарнации (табл.7(а)): </t>
    </r>
    <r>
      <rPr>
        <b/>
        <sz val="11"/>
        <color theme="1"/>
        <rFont val="Calibri"/>
        <family val="2"/>
        <charset val="204"/>
        <scheme val="minor"/>
      </rPr>
      <t>y = -0,723x + 1628</t>
    </r>
  </si>
  <si>
    <t>Исторические параллели с 
настоящим временем</t>
  </si>
  <si>
    <t>ТАБЛИЦА 8</t>
  </si>
  <si>
    <t>Прошлая история</t>
  </si>
  <si>
    <t>Настоящая
история</t>
  </si>
  <si>
    <t>Вычисление среднестатистического периода между воплощениями</t>
  </si>
  <si>
    <t xml:space="preserve">Данный расчёт выполнен для статьи "Вычисление среднестатистического периода между воплощениями и социальный прогноз 
для России на первую половину XXI века", находящейся по адресу: http://lebendige-ethik.net/4-reincarnation.html 
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</si>
</sst>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7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3" fontId="0" fillId="0" borderId="3" xfId="0" applyNumberFormat="1" applyBorder="1"/>
    <xf numFmtId="3" fontId="0" fillId="0" borderId="0" xfId="0" applyNumberFormat="1" applyBorder="1"/>
    <xf numFmtId="3" fontId="0" fillId="0" borderId="6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" fontId="0" fillId="0" borderId="8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/>
    <xf numFmtId="0" fontId="0" fillId="0" borderId="13" xfId="0" applyBorder="1"/>
    <xf numFmtId="0" fontId="0" fillId="0" borderId="14" xfId="0" applyBorder="1"/>
    <xf numFmtId="3" fontId="0" fillId="0" borderId="10" xfId="0" applyNumberFormat="1" applyBorder="1"/>
    <xf numFmtId="3" fontId="0" fillId="0" borderId="12" xfId="0" applyNumberFormat="1" applyBorder="1"/>
    <xf numFmtId="3" fontId="0" fillId="0" borderId="11" xfId="0" applyNumberFormat="1" applyBorder="1"/>
    <xf numFmtId="0" fontId="0" fillId="0" borderId="4" xfId="0" applyBorder="1"/>
    <xf numFmtId="0" fontId="0" fillId="0" borderId="0" xfId="0" applyBorder="1"/>
    <xf numFmtId="3" fontId="0" fillId="0" borderId="13" xfId="0" applyNumberFormat="1" applyFont="1" applyBorder="1"/>
    <xf numFmtId="0" fontId="0" fillId="0" borderId="0" xfId="0" applyBorder="1" applyAlignment="1">
      <alignment horizontal="center" wrapText="1"/>
    </xf>
    <xf numFmtId="1" fontId="0" fillId="0" borderId="0" xfId="0" applyNumberFormat="1" applyBorder="1" applyAlignment="1">
      <alignment horizontal="center"/>
    </xf>
    <xf numFmtId="4" fontId="0" fillId="0" borderId="10" xfId="0" applyNumberFormat="1" applyBorder="1"/>
    <xf numFmtId="4" fontId="0" fillId="0" borderId="12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3" fontId="0" fillId="2" borderId="1" xfId="0" applyNumberFormat="1" applyFont="1" applyFill="1" applyBorder="1"/>
    <xf numFmtId="1" fontId="0" fillId="0" borderId="10" xfId="0" applyNumberFormat="1" applyBorder="1"/>
    <xf numFmtId="165" fontId="0" fillId="0" borderId="2" xfId="0" applyNumberFormat="1" applyBorder="1"/>
    <xf numFmtId="165" fontId="0" fillId="0" borderId="8" xfId="0" applyNumberFormat="1" applyBorder="1"/>
    <xf numFmtId="165" fontId="0" fillId="0" borderId="5" xfId="0" applyNumberFormat="1" applyBorder="1"/>
    <xf numFmtId="1" fontId="0" fillId="0" borderId="12" xfId="0" applyNumberFormat="1" applyBorder="1"/>
    <xf numFmtId="1" fontId="0" fillId="0" borderId="2" xfId="0" applyNumberFormat="1" applyBorder="1"/>
    <xf numFmtId="1" fontId="0" fillId="0" borderId="8" xfId="0" applyNumberFormat="1" applyBorder="1"/>
    <xf numFmtId="0" fontId="0" fillId="0" borderId="15" xfId="0" applyBorder="1" applyAlignment="1">
      <alignment horizontal="right" wrapText="1"/>
    </xf>
    <xf numFmtId="1" fontId="0" fillId="0" borderId="6" xfId="0" applyNumberFormat="1" applyBorder="1" applyAlignment="1">
      <alignment horizontal="center"/>
    </xf>
    <xf numFmtId="3" fontId="3" fillId="0" borderId="6" xfId="0" applyNumberFormat="1" applyFont="1" applyBorder="1"/>
    <xf numFmtId="3" fontId="3" fillId="0" borderId="11" xfId="0" applyNumberFormat="1" applyFont="1" applyBorder="1"/>
    <xf numFmtId="164" fontId="3" fillId="0" borderId="11" xfId="0" applyNumberFormat="1" applyFont="1" applyBorder="1"/>
    <xf numFmtId="4" fontId="3" fillId="0" borderId="11" xfId="0" applyNumberFormat="1" applyFont="1" applyBorder="1"/>
    <xf numFmtId="3" fontId="4" fillId="0" borderId="0" xfId="0" applyNumberFormat="1" applyFont="1" applyBorder="1"/>
    <xf numFmtId="3" fontId="4" fillId="0" borderId="12" xfId="0" applyNumberFormat="1" applyFont="1" applyBorder="1"/>
    <xf numFmtId="164" fontId="4" fillId="0" borderId="12" xfId="0" applyNumberFormat="1" applyFont="1" applyBorder="1"/>
    <xf numFmtId="4" fontId="4" fillId="0" borderId="12" xfId="0" applyNumberFormat="1" applyFont="1" applyBorder="1"/>
    <xf numFmtId="0" fontId="2" fillId="0" borderId="15" xfId="0" applyFont="1" applyBorder="1" applyAlignment="1">
      <alignment horizontal="right"/>
    </xf>
    <xf numFmtId="0" fontId="0" fillId="0" borderId="13" xfId="0" applyFont="1" applyBorder="1"/>
    <xf numFmtId="0" fontId="0" fillId="0" borderId="14" xfId="0" applyFont="1" applyBorder="1"/>
    <xf numFmtId="1" fontId="2" fillId="0" borderId="5" xfId="0" applyNumberFormat="1" applyFont="1" applyBorder="1"/>
    <xf numFmtId="1" fontId="2" fillId="0" borderId="11" xfId="0" applyNumberFormat="1" applyFont="1" applyBorder="1"/>
    <xf numFmtId="0" fontId="6" fillId="0" borderId="15" xfId="1" applyFont="1" applyBorder="1" applyAlignment="1" applyProtection="1">
      <alignment horizontal="right"/>
    </xf>
    <xf numFmtId="0" fontId="6" fillId="0" borderId="1" xfId="1" applyFont="1" applyBorder="1" applyAlignment="1" applyProtection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/>
    <xf numFmtId="0" fontId="0" fillId="0" borderId="1" xfId="0" applyBorder="1" applyAlignment="1">
      <alignment wrapText="1"/>
    </xf>
    <xf numFmtId="3" fontId="0" fillId="0" borderId="15" xfId="0" applyNumberFormat="1" applyFont="1" applyBorder="1"/>
    <xf numFmtId="3" fontId="0" fillId="0" borderId="1" xfId="0" applyNumberFormat="1" applyFont="1" applyBorder="1"/>
    <xf numFmtId="3" fontId="0" fillId="0" borderId="14" xfId="0" applyNumberFormat="1" applyFont="1" applyBorder="1"/>
    <xf numFmtId="0" fontId="0" fillId="0" borderId="11" xfId="0" applyBorder="1" applyAlignment="1">
      <alignment wrapText="1"/>
    </xf>
    <xf numFmtId="3" fontId="0" fillId="3" borderId="1" xfId="0" applyNumberFormat="1" applyFont="1" applyFill="1" applyBorder="1"/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3" fontId="0" fillId="0" borderId="0" xfId="0" applyNumberFormat="1" applyFill="1" applyBorder="1"/>
    <xf numFmtId="3" fontId="0" fillId="0" borderId="2" xfId="0" applyNumberFormat="1" applyBorder="1"/>
    <xf numFmtId="3" fontId="0" fillId="0" borderId="4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8" xfId="0" applyNumberFormat="1" applyFill="1" applyBorder="1"/>
    <xf numFmtId="3" fontId="0" fillId="0" borderId="5" xfId="0" applyNumberFormat="1" applyFill="1" applyBorder="1"/>
    <xf numFmtId="3" fontId="0" fillId="0" borderId="7" xfId="0" applyNumberFormat="1" applyBorder="1"/>
    <xf numFmtId="0" fontId="5" fillId="0" borderId="12" xfId="1" applyBorder="1" applyAlignment="1" applyProtection="1"/>
    <xf numFmtId="0" fontId="5" fillId="0" borderId="11" xfId="1" applyBorder="1" applyAlignment="1" applyProtection="1">
      <alignment wrapText="1"/>
    </xf>
    <xf numFmtId="3" fontId="0" fillId="0" borderId="5" xfId="0" applyNumberFormat="1" applyBorder="1"/>
    <xf numFmtId="164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0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11" xfId="0" applyNumberFormat="1" applyBorder="1"/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0" xfId="0" applyAlignment="1"/>
    <xf numFmtId="0" fontId="2" fillId="0" borderId="15" xfId="0" applyFont="1" applyBorder="1" applyAlignment="1">
      <alignment horizontal="center"/>
    </xf>
    <xf numFmtId="0" fontId="5" fillId="0" borderId="11" xfId="1" applyBorder="1" applyAlignment="1" applyProtection="1">
      <alignment horizontal="center" wrapText="1"/>
    </xf>
    <xf numFmtId="3" fontId="3" fillId="0" borderId="12" xfId="0" applyNumberFormat="1" applyFont="1" applyBorder="1"/>
    <xf numFmtId="3" fontId="3" fillId="0" borderId="1" xfId="0" applyNumberFormat="1" applyFont="1" applyBorder="1"/>
    <xf numFmtId="0" fontId="0" fillId="0" borderId="8" xfId="0" applyBorder="1" applyAlignment="1">
      <alignment horizontal="center"/>
    </xf>
    <xf numFmtId="0" fontId="0" fillId="0" borderId="8" xfId="0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0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5" fillId="0" borderId="12" xfId="1" applyBorder="1" applyAlignment="1" applyProtection="1">
      <alignment horizontal="center"/>
    </xf>
    <xf numFmtId="0" fontId="5" fillId="0" borderId="11" xfId="1" applyBorder="1" applyAlignment="1" applyProtection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5" fillId="0" borderId="0" xfId="1" applyAlignment="1" applyProtection="1">
      <alignment horizontal="left" wrapText="1"/>
    </xf>
    <xf numFmtId="3" fontId="0" fillId="0" borderId="0" xfId="0" applyNumberFormat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000"/>
              <a:t>График к таблице 2</a:t>
            </a:r>
          </a:p>
          <a:p>
            <a:pPr>
              <a:defRPr/>
            </a:pPr>
            <a:r>
              <a:rPr lang="ru-RU" sz="1400"/>
              <a:t>Процентное соотношение населения регионов</a:t>
            </a:r>
          </a:p>
          <a:p>
            <a:pPr>
              <a:defRPr/>
            </a:pPr>
            <a:r>
              <a:rPr lang="ru-RU" sz="1400"/>
              <a:t>к общей численности населения планеты (%)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2180501292300309"/>
          <c:y val="0.18438922813219832"/>
          <c:w val="0.65831429945302777"/>
          <c:h val="0.66627430499759088"/>
        </c:manualLayout>
      </c:layout>
      <c:scatterChart>
        <c:scatterStyle val="smoothMarker"/>
        <c:ser>
          <c:idx val="6"/>
          <c:order val="0"/>
          <c:tx>
            <c:v>ВЕСЬ МИР</c:v>
          </c:tx>
          <c:spPr>
            <a:ln w="50800">
              <a:solidFill>
                <a:srgbClr val="FFFF00"/>
              </a:solidFill>
              <a:prstDash val="sysDot"/>
            </a:ln>
          </c:spPr>
          <c:marker>
            <c:symbol val="none"/>
          </c:marker>
          <c:xVal>
            <c:numRef>
              <c:f>Лист1!$A$8:$A$39</c:f>
              <c:numCache>
                <c:formatCode>General</c:formatCode>
                <c:ptCount val="32"/>
                <c:pt idx="0">
                  <c:v>1700</c:v>
                </c:pt>
                <c:pt idx="1">
                  <c:v>1710</c:v>
                </c:pt>
                <c:pt idx="2">
                  <c:v>1720</c:v>
                </c:pt>
                <c:pt idx="3">
                  <c:v>1730</c:v>
                </c:pt>
                <c:pt idx="4">
                  <c:v>1740</c:v>
                </c:pt>
                <c:pt idx="5">
                  <c:v>1750</c:v>
                </c:pt>
                <c:pt idx="6">
                  <c:v>1760</c:v>
                </c:pt>
                <c:pt idx="7">
                  <c:v>1770</c:v>
                </c:pt>
                <c:pt idx="8">
                  <c:v>1780</c:v>
                </c:pt>
                <c:pt idx="9">
                  <c:v>1790</c:v>
                </c:pt>
                <c:pt idx="10">
                  <c:v>1800</c:v>
                </c:pt>
                <c:pt idx="11">
                  <c:v>1810</c:v>
                </c:pt>
                <c:pt idx="12">
                  <c:v>1820</c:v>
                </c:pt>
                <c:pt idx="13">
                  <c:v>1830</c:v>
                </c:pt>
                <c:pt idx="14">
                  <c:v>1840</c:v>
                </c:pt>
                <c:pt idx="15">
                  <c:v>1850</c:v>
                </c:pt>
                <c:pt idx="16">
                  <c:v>1860</c:v>
                </c:pt>
                <c:pt idx="17">
                  <c:v>1870</c:v>
                </c:pt>
                <c:pt idx="18">
                  <c:v>1880</c:v>
                </c:pt>
                <c:pt idx="19">
                  <c:v>1890</c:v>
                </c:pt>
                <c:pt idx="20">
                  <c:v>1900</c:v>
                </c:pt>
                <c:pt idx="21">
                  <c:v>1910</c:v>
                </c:pt>
                <c:pt idx="22">
                  <c:v>1920</c:v>
                </c:pt>
                <c:pt idx="23">
                  <c:v>1930</c:v>
                </c:pt>
                <c:pt idx="24">
                  <c:v>1940</c:v>
                </c:pt>
                <c:pt idx="25">
                  <c:v>1950</c:v>
                </c:pt>
                <c:pt idx="26">
                  <c:v>1960</c:v>
                </c:pt>
                <c:pt idx="27">
                  <c:v>1970</c:v>
                </c:pt>
                <c:pt idx="28">
                  <c:v>1980</c:v>
                </c:pt>
                <c:pt idx="29">
                  <c:v>1990</c:v>
                </c:pt>
                <c:pt idx="30">
                  <c:v>2000</c:v>
                </c:pt>
                <c:pt idx="31">
                  <c:v>2007</c:v>
                </c:pt>
              </c:numCache>
            </c:numRef>
          </c:xVal>
          <c:yVal>
            <c:numRef>
              <c:f>Лист1!$I$8:$I$39</c:f>
              <c:numCache>
                <c:formatCode>#,##0</c:formatCode>
                <c:ptCount val="3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Лист1!$L$7</c:f>
              <c:strCache>
                <c:ptCount val="1"/>
                <c:pt idx="0">
                  <c:v>Азия</c:v>
                </c:pt>
              </c:strCache>
            </c:strRef>
          </c:tx>
          <c:spPr>
            <a:ln>
              <a:prstDash val="dashDot"/>
            </a:ln>
          </c:spPr>
          <c:marker>
            <c:symbol val="none"/>
          </c:marker>
          <c:xVal>
            <c:numRef>
              <c:f>Лист1!$A$8:$A$39</c:f>
              <c:numCache>
                <c:formatCode>General</c:formatCode>
                <c:ptCount val="32"/>
                <c:pt idx="0">
                  <c:v>1700</c:v>
                </c:pt>
                <c:pt idx="1">
                  <c:v>1710</c:v>
                </c:pt>
                <c:pt idx="2">
                  <c:v>1720</c:v>
                </c:pt>
                <c:pt idx="3">
                  <c:v>1730</c:v>
                </c:pt>
                <c:pt idx="4">
                  <c:v>1740</c:v>
                </c:pt>
                <c:pt idx="5">
                  <c:v>1750</c:v>
                </c:pt>
                <c:pt idx="6">
                  <c:v>1760</c:v>
                </c:pt>
                <c:pt idx="7">
                  <c:v>1770</c:v>
                </c:pt>
                <c:pt idx="8">
                  <c:v>1780</c:v>
                </c:pt>
                <c:pt idx="9">
                  <c:v>1790</c:v>
                </c:pt>
                <c:pt idx="10">
                  <c:v>1800</c:v>
                </c:pt>
                <c:pt idx="11">
                  <c:v>1810</c:v>
                </c:pt>
                <c:pt idx="12">
                  <c:v>1820</c:v>
                </c:pt>
                <c:pt idx="13">
                  <c:v>1830</c:v>
                </c:pt>
                <c:pt idx="14">
                  <c:v>1840</c:v>
                </c:pt>
                <c:pt idx="15">
                  <c:v>1850</c:v>
                </c:pt>
                <c:pt idx="16">
                  <c:v>1860</c:v>
                </c:pt>
                <c:pt idx="17">
                  <c:v>1870</c:v>
                </c:pt>
                <c:pt idx="18">
                  <c:v>1880</c:v>
                </c:pt>
                <c:pt idx="19">
                  <c:v>1890</c:v>
                </c:pt>
                <c:pt idx="20">
                  <c:v>1900</c:v>
                </c:pt>
                <c:pt idx="21">
                  <c:v>1910</c:v>
                </c:pt>
                <c:pt idx="22">
                  <c:v>1920</c:v>
                </c:pt>
                <c:pt idx="23">
                  <c:v>1930</c:v>
                </c:pt>
                <c:pt idx="24">
                  <c:v>1940</c:v>
                </c:pt>
                <c:pt idx="25">
                  <c:v>1950</c:v>
                </c:pt>
                <c:pt idx="26">
                  <c:v>1960</c:v>
                </c:pt>
                <c:pt idx="27">
                  <c:v>1970</c:v>
                </c:pt>
                <c:pt idx="28">
                  <c:v>1980</c:v>
                </c:pt>
                <c:pt idx="29">
                  <c:v>1990</c:v>
                </c:pt>
                <c:pt idx="30">
                  <c:v>2000</c:v>
                </c:pt>
                <c:pt idx="31">
                  <c:v>2007</c:v>
                </c:pt>
              </c:numCache>
            </c:numRef>
          </c:xVal>
          <c:yVal>
            <c:numRef>
              <c:f>Лист1!$L$8:$L$39</c:f>
              <c:numCache>
                <c:formatCode>#,##0</c:formatCode>
                <c:ptCount val="32"/>
                <c:pt idx="0">
                  <c:v>66.266585004593495</c:v>
                </c:pt>
                <c:pt idx="1">
                  <c:v>66.407951966931222</c:v>
                </c:pt>
                <c:pt idx="2">
                  <c:v>66.30268607961861</c:v>
                </c:pt>
                <c:pt idx="3">
                  <c:v>65.791359704736223</c:v>
                </c:pt>
                <c:pt idx="4">
                  <c:v>68.457772178859472</c:v>
                </c:pt>
                <c:pt idx="5">
                  <c:v>69.637802917715561</c:v>
                </c:pt>
                <c:pt idx="6">
                  <c:v>69.514357030075544</c:v>
                </c:pt>
                <c:pt idx="7">
                  <c:v>69.236526599756615</c:v>
                </c:pt>
                <c:pt idx="8">
                  <c:v>71.056805925376651</c:v>
                </c:pt>
                <c:pt idx="9">
                  <c:v>71.048303711724628</c:v>
                </c:pt>
                <c:pt idx="10">
                  <c:v>69.860974047334608</c:v>
                </c:pt>
                <c:pt idx="11">
                  <c:v>70.577816648039558</c:v>
                </c:pt>
                <c:pt idx="12">
                  <c:v>69.42589546100352</c:v>
                </c:pt>
                <c:pt idx="13">
                  <c:v>68.816662128093185</c:v>
                </c:pt>
                <c:pt idx="14">
                  <c:v>67.409893462628077</c:v>
                </c:pt>
                <c:pt idx="15">
                  <c:v>66.361869799393403</c:v>
                </c:pt>
                <c:pt idx="16">
                  <c:v>63.905839334447215</c:v>
                </c:pt>
                <c:pt idx="17">
                  <c:v>62.049765241005993</c:v>
                </c:pt>
                <c:pt idx="18">
                  <c:v>60.457815153947749</c:v>
                </c:pt>
                <c:pt idx="19">
                  <c:v>59.348176116061566</c:v>
                </c:pt>
                <c:pt idx="20">
                  <c:v>58.133849906202848</c:v>
                </c:pt>
                <c:pt idx="21">
                  <c:v>56.744132468745569</c:v>
                </c:pt>
                <c:pt idx="22">
                  <c:v>56.156493193173205</c:v>
                </c:pt>
                <c:pt idx="23">
                  <c:v>55.268453138866377</c:v>
                </c:pt>
                <c:pt idx="24">
                  <c:v>55.447809321781449</c:v>
                </c:pt>
                <c:pt idx="25">
                  <c:v>55.318511053426576</c:v>
                </c:pt>
                <c:pt idx="26">
                  <c:v>56.085159454912549</c:v>
                </c:pt>
                <c:pt idx="27">
                  <c:v>57.619756380748953</c:v>
                </c:pt>
                <c:pt idx="28">
                  <c:v>58.948966694017393</c:v>
                </c:pt>
                <c:pt idx="29">
                  <c:v>59.775009806764587</c:v>
                </c:pt>
                <c:pt idx="30">
                  <c:v>60.213994674617275</c:v>
                </c:pt>
                <c:pt idx="31">
                  <c:v>59.743148699650874</c:v>
                </c:pt>
              </c:numCache>
            </c:numRef>
          </c:yVal>
          <c:smooth val="1"/>
        </c:ser>
        <c:ser>
          <c:idx val="0"/>
          <c:order val="2"/>
          <c:tx>
            <c:strRef>
              <c:f>Лист1!$J$7</c:f>
              <c:strCache>
                <c:ptCount val="1"/>
                <c:pt idx="0">
                  <c:v>Европа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Лист1!$A$8:$A$39</c:f>
              <c:numCache>
                <c:formatCode>General</c:formatCode>
                <c:ptCount val="32"/>
                <c:pt idx="0">
                  <c:v>1700</c:v>
                </c:pt>
                <c:pt idx="1">
                  <c:v>1710</c:v>
                </c:pt>
                <c:pt idx="2">
                  <c:v>1720</c:v>
                </c:pt>
                <c:pt idx="3">
                  <c:v>1730</c:v>
                </c:pt>
                <c:pt idx="4">
                  <c:v>1740</c:v>
                </c:pt>
                <c:pt idx="5">
                  <c:v>1750</c:v>
                </c:pt>
                <c:pt idx="6">
                  <c:v>1760</c:v>
                </c:pt>
                <c:pt idx="7">
                  <c:v>1770</c:v>
                </c:pt>
                <c:pt idx="8">
                  <c:v>1780</c:v>
                </c:pt>
                <c:pt idx="9">
                  <c:v>1790</c:v>
                </c:pt>
                <c:pt idx="10">
                  <c:v>1800</c:v>
                </c:pt>
                <c:pt idx="11">
                  <c:v>1810</c:v>
                </c:pt>
                <c:pt idx="12">
                  <c:v>1820</c:v>
                </c:pt>
                <c:pt idx="13">
                  <c:v>1830</c:v>
                </c:pt>
                <c:pt idx="14">
                  <c:v>1840</c:v>
                </c:pt>
                <c:pt idx="15">
                  <c:v>1850</c:v>
                </c:pt>
                <c:pt idx="16">
                  <c:v>1860</c:v>
                </c:pt>
                <c:pt idx="17">
                  <c:v>1870</c:v>
                </c:pt>
                <c:pt idx="18">
                  <c:v>1880</c:v>
                </c:pt>
                <c:pt idx="19">
                  <c:v>1890</c:v>
                </c:pt>
                <c:pt idx="20">
                  <c:v>1900</c:v>
                </c:pt>
                <c:pt idx="21">
                  <c:v>1910</c:v>
                </c:pt>
                <c:pt idx="22">
                  <c:v>1920</c:v>
                </c:pt>
                <c:pt idx="23">
                  <c:v>1930</c:v>
                </c:pt>
                <c:pt idx="24">
                  <c:v>1940</c:v>
                </c:pt>
                <c:pt idx="25">
                  <c:v>1950</c:v>
                </c:pt>
                <c:pt idx="26">
                  <c:v>1960</c:v>
                </c:pt>
                <c:pt idx="27">
                  <c:v>1970</c:v>
                </c:pt>
                <c:pt idx="28">
                  <c:v>1980</c:v>
                </c:pt>
                <c:pt idx="29">
                  <c:v>1990</c:v>
                </c:pt>
                <c:pt idx="30">
                  <c:v>2000</c:v>
                </c:pt>
                <c:pt idx="31">
                  <c:v>2007</c:v>
                </c:pt>
              </c:numCache>
            </c:numRef>
          </c:xVal>
          <c:yVal>
            <c:numRef>
              <c:f>Лист1!$J$8:$J$39</c:f>
              <c:numCache>
                <c:formatCode>#,##0</c:formatCode>
                <c:ptCount val="32"/>
                <c:pt idx="0">
                  <c:v>20.088713759851011</c:v>
                </c:pt>
                <c:pt idx="1">
                  <c:v>20.313809205331708</c:v>
                </c:pt>
                <c:pt idx="2">
                  <c:v>20.675823812011213</c:v>
                </c:pt>
                <c:pt idx="3">
                  <c:v>21.222228347758971</c:v>
                </c:pt>
                <c:pt idx="4">
                  <c:v>19.792205093572644</c:v>
                </c:pt>
                <c:pt idx="5">
                  <c:v>19.253040550787055</c:v>
                </c:pt>
                <c:pt idx="6">
                  <c:v>19.515657057494305</c:v>
                </c:pt>
                <c:pt idx="7">
                  <c:v>19.796192697271309</c:v>
                </c:pt>
                <c:pt idx="8">
                  <c:v>18.768432539013784</c:v>
                </c:pt>
                <c:pt idx="9">
                  <c:v>18.854466037597597</c:v>
                </c:pt>
                <c:pt idx="10">
                  <c:v>19.889133651694717</c:v>
                </c:pt>
                <c:pt idx="11">
                  <c:v>19.438373624018247</c:v>
                </c:pt>
                <c:pt idx="12">
                  <c:v>20.290230314813428</c:v>
                </c:pt>
                <c:pt idx="13">
                  <c:v>20.637567090364463</c:v>
                </c:pt>
                <c:pt idx="14">
                  <c:v>21.550027793451477</c:v>
                </c:pt>
                <c:pt idx="15">
                  <c:v>21.903022198362809</c:v>
                </c:pt>
                <c:pt idx="16">
                  <c:v>23.126164331573289</c:v>
                </c:pt>
                <c:pt idx="17">
                  <c:v>23.995439229953845</c:v>
                </c:pt>
                <c:pt idx="18">
                  <c:v>24.700182158745694</c:v>
                </c:pt>
                <c:pt idx="19">
                  <c:v>24.883461530596833</c:v>
                </c:pt>
                <c:pt idx="20">
                  <c:v>25.296830482695725</c:v>
                </c:pt>
                <c:pt idx="21">
                  <c:v>25.609506435651184</c:v>
                </c:pt>
                <c:pt idx="22">
                  <c:v>24.656639642039778</c:v>
                </c:pt>
                <c:pt idx="23">
                  <c:v>24.169222903885483</c:v>
                </c:pt>
                <c:pt idx="24">
                  <c:v>23.703185725486716</c:v>
                </c:pt>
                <c:pt idx="25">
                  <c:v>21.978981225015435</c:v>
                </c:pt>
                <c:pt idx="26">
                  <c:v>20.257192675111501</c:v>
                </c:pt>
                <c:pt idx="27">
                  <c:v>18.095660106022095</c:v>
                </c:pt>
                <c:pt idx="28">
                  <c:v>15.924809135818311</c:v>
                </c:pt>
                <c:pt idx="29">
                  <c:v>13.98502401449829</c:v>
                </c:pt>
                <c:pt idx="30">
                  <c:v>12.246161905569435</c:v>
                </c:pt>
                <c:pt idx="31">
                  <c:v>10.994660816486201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Лист1!$N$7</c:f>
              <c:strCache>
                <c:ptCount val="1"/>
                <c:pt idx="0">
                  <c:v>Юж. Америка</c:v>
                </c:pt>
              </c:strCache>
            </c:strRef>
          </c:tx>
          <c:marker>
            <c:symbol val="none"/>
          </c:marker>
          <c:xVal>
            <c:numRef>
              <c:f>Лист1!$A$8:$A$39</c:f>
              <c:numCache>
                <c:formatCode>General</c:formatCode>
                <c:ptCount val="32"/>
                <c:pt idx="0">
                  <c:v>1700</c:v>
                </c:pt>
                <c:pt idx="1">
                  <c:v>1710</c:v>
                </c:pt>
                <c:pt idx="2">
                  <c:v>1720</c:v>
                </c:pt>
                <c:pt idx="3">
                  <c:v>1730</c:v>
                </c:pt>
                <c:pt idx="4">
                  <c:v>1740</c:v>
                </c:pt>
                <c:pt idx="5">
                  <c:v>1750</c:v>
                </c:pt>
                <c:pt idx="6">
                  <c:v>1760</c:v>
                </c:pt>
                <c:pt idx="7">
                  <c:v>1770</c:v>
                </c:pt>
                <c:pt idx="8">
                  <c:v>1780</c:v>
                </c:pt>
                <c:pt idx="9">
                  <c:v>1790</c:v>
                </c:pt>
                <c:pt idx="10">
                  <c:v>1800</c:v>
                </c:pt>
                <c:pt idx="11">
                  <c:v>1810</c:v>
                </c:pt>
                <c:pt idx="12">
                  <c:v>1820</c:v>
                </c:pt>
                <c:pt idx="13">
                  <c:v>1830</c:v>
                </c:pt>
                <c:pt idx="14">
                  <c:v>1840</c:v>
                </c:pt>
                <c:pt idx="15">
                  <c:v>1850</c:v>
                </c:pt>
                <c:pt idx="16">
                  <c:v>1860</c:v>
                </c:pt>
                <c:pt idx="17">
                  <c:v>1870</c:v>
                </c:pt>
                <c:pt idx="18">
                  <c:v>1880</c:v>
                </c:pt>
                <c:pt idx="19">
                  <c:v>1890</c:v>
                </c:pt>
                <c:pt idx="20">
                  <c:v>1900</c:v>
                </c:pt>
                <c:pt idx="21">
                  <c:v>1910</c:v>
                </c:pt>
                <c:pt idx="22">
                  <c:v>1920</c:v>
                </c:pt>
                <c:pt idx="23">
                  <c:v>1930</c:v>
                </c:pt>
                <c:pt idx="24">
                  <c:v>1940</c:v>
                </c:pt>
                <c:pt idx="25">
                  <c:v>1950</c:v>
                </c:pt>
                <c:pt idx="26">
                  <c:v>1960</c:v>
                </c:pt>
                <c:pt idx="27">
                  <c:v>1970</c:v>
                </c:pt>
                <c:pt idx="28">
                  <c:v>1980</c:v>
                </c:pt>
                <c:pt idx="29">
                  <c:v>1990</c:v>
                </c:pt>
                <c:pt idx="30">
                  <c:v>2000</c:v>
                </c:pt>
                <c:pt idx="31">
                  <c:v>2007</c:v>
                </c:pt>
              </c:numCache>
            </c:numRef>
          </c:xVal>
          <c:yVal>
            <c:numRef>
              <c:f>Лист1!$N$8:$N$39</c:f>
              <c:numCache>
                <c:formatCode>#,##0</c:formatCode>
                <c:ptCount val="32"/>
                <c:pt idx="0">
                  <c:v>1.8673949590335543</c:v>
                </c:pt>
                <c:pt idx="1">
                  <c:v>1.8859350490732618</c:v>
                </c:pt>
                <c:pt idx="2">
                  <c:v>1.922411953826799</c:v>
                </c:pt>
                <c:pt idx="3">
                  <c:v>1.9839485145412183</c:v>
                </c:pt>
                <c:pt idx="4">
                  <c:v>1.8604137716074234</c:v>
                </c:pt>
                <c:pt idx="5">
                  <c:v>1.8220860756422312</c:v>
                </c:pt>
                <c:pt idx="6">
                  <c:v>1.8625847381508409</c:v>
                </c:pt>
                <c:pt idx="7">
                  <c:v>1.9151038123927056</c:v>
                </c:pt>
                <c:pt idx="8">
                  <c:v>1.8350382554181133</c:v>
                </c:pt>
                <c:pt idx="9">
                  <c:v>1.8677693015379355</c:v>
                </c:pt>
                <c:pt idx="10">
                  <c:v>1.9812547675279533</c:v>
                </c:pt>
                <c:pt idx="11">
                  <c:v>1.9949821639083241</c:v>
                </c:pt>
                <c:pt idx="12">
                  <c:v>2.1264862035444554</c:v>
                </c:pt>
                <c:pt idx="13">
                  <c:v>2.3106316815853969</c:v>
                </c:pt>
                <c:pt idx="14">
                  <c:v>2.4942841069247197</c:v>
                </c:pt>
                <c:pt idx="15">
                  <c:v>2.7107044295465976</c:v>
                </c:pt>
                <c:pt idx="16">
                  <c:v>3.0277738846431852</c:v>
                </c:pt>
                <c:pt idx="17">
                  <c:v>3.2634860412332714</c:v>
                </c:pt>
                <c:pt idx="18">
                  <c:v>3.4392658702050967</c:v>
                </c:pt>
                <c:pt idx="19">
                  <c:v>3.8155753573659501</c:v>
                </c:pt>
                <c:pt idx="20">
                  <c:v>4.1218720258041612</c:v>
                </c:pt>
                <c:pt idx="21">
                  <c:v>4.5784336256287812</c:v>
                </c:pt>
                <c:pt idx="22">
                  <c:v>5.1464197356928993</c:v>
                </c:pt>
                <c:pt idx="23">
                  <c:v>5.7544275957865496</c:v>
                </c:pt>
                <c:pt idx="24">
                  <c:v>5.8477373073472556</c:v>
                </c:pt>
                <c:pt idx="25">
                  <c:v>6.6193597227556262</c:v>
                </c:pt>
                <c:pt idx="26">
                  <c:v>7.2018824471945297</c:v>
                </c:pt>
                <c:pt idx="27">
                  <c:v>7.7165212893619746</c:v>
                </c:pt>
                <c:pt idx="28">
                  <c:v>8.1549289275025636</c:v>
                </c:pt>
                <c:pt idx="29">
                  <c:v>8.4061824571518731</c:v>
                </c:pt>
                <c:pt idx="30">
                  <c:v>8.593966187566263</c:v>
                </c:pt>
                <c:pt idx="31">
                  <c:v>8.4249664254750147</c:v>
                </c:pt>
              </c:numCache>
            </c:numRef>
          </c:yVal>
          <c:smooth val="1"/>
        </c:ser>
        <c:ser>
          <c:idx val="1"/>
          <c:order val="4"/>
          <c:tx>
            <c:strRef>
              <c:f>Лист1!$K$7</c:f>
              <c:strCache>
                <c:ptCount val="1"/>
                <c:pt idx="0">
                  <c:v>Африка</c:v>
                </c:pt>
              </c:strCache>
            </c:strRef>
          </c:tx>
          <c:marker>
            <c:symbol val="none"/>
          </c:marker>
          <c:xVal>
            <c:numRef>
              <c:f>Лист1!$A$8:$A$39</c:f>
              <c:numCache>
                <c:formatCode>General</c:formatCode>
                <c:ptCount val="32"/>
                <c:pt idx="0">
                  <c:v>1700</c:v>
                </c:pt>
                <c:pt idx="1">
                  <c:v>1710</c:v>
                </c:pt>
                <c:pt idx="2">
                  <c:v>1720</c:v>
                </c:pt>
                <c:pt idx="3">
                  <c:v>1730</c:v>
                </c:pt>
                <c:pt idx="4">
                  <c:v>1740</c:v>
                </c:pt>
                <c:pt idx="5">
                  <c:v>1750</c:v>
                </c:pt>
                <c:pt idx="6">
                  <c:v>1760</c:v>
                </c:pt>
                <c:pt idx="7">
                  <c:v>1770</c:v>
                </c:pt>
                <c:pt idx="8">
                  <c:v>1780</c:v>
                </c:pt>
                <c:pt idx="9">
                  <c:v>1790</c:v>
                </c:pt>
                <c:pt idx="10">
                  <c:v>1800</c:v>
                </c:pt>
                <c:pt idx="11">
                  <c:v>1810</c:v>
                </c:pt>
                <c:pt idx="12">
                  <c:v>1820</c:v>
                </c:pt>
                <c:pt idx="13">
                  <c:v>1830</c:v>
                </c:pt>
                <c:pt idx="14">
                  <c:v>1840</c:v>
                </c:pt>
                <c:pt idx="15">
                  <c:v>1850</c:v>
                </c:pt>
                <c:pt idx="16">
                  <c:v>1860</c:v>
                </c:pt>
                <c:pt idx="17">
                  <c:v>1870</c:v>
                </c:pt>
                <c:pt idx="18">
                  <c:v>1880</c:v>
                </c:pt>
                <c:pt idx="19">
                  <c:v>1890</c:v>
                </c:pt>
                <c:pt idx="20">
                  <c:v>1900</c:v>
                </c:pt>
                <c:pt idx="21">
                  <c:v>1910</c:v>
                </c:pt>
                <c:pt idx="22">
                  <c:v>1920</c:v>
                </c:pt>
                <c:pt idx="23">
                  <c:v>1930</c:v>
                </c:pt>
                <c:pt idx="24">
                  <c:v>1940</c:v>
                </c:pt>
                <c:pt idx="25">
                  <c:v>1950</c:v>
                </c:pt>
                <c:pt idx="26">
                  <c:v>1960</c:v>
                </c:pt>
                <c:pt idx="27">
                  <c:v>1970</c:v>
                </c:pt>
                <c:pt idx="28">
                  <c:v>1980</c:v>
                </c:pt>
                <c:pt idx="29">
                  <c:v>1990</c:v>
                </c:pt>
                <c:pt idx="30">
                  <c:v>2000</c:v>
                </c:pt>
                <c:pt idx="31">
                  <c:v>2007</c:v>
                </c:pt>
              </c:numCache>
            </c:numRef>
          </c:xVal>
          <c:yVal>
            <c:numRef>
              <c:f>Лист1!$K$8:$K$39</c:f>
              <c:numCache>
                <c:formatCode>#,##0</c:formatCode>
                <c:ptCount val="32"/>
                <c:pt idx="0">
                  <c:v>11.563724540494597</c:v>
                </c:pt>
                <c:pt idx="1">
                  <c:v>11.159656811755239</c:v>
                </c:pt>
                <c:pt idx="2">
                  <c:v>10.842167992172039</c:v>
                </c:pt>
                <c:pt idx="3">
                  <c:v>10.71390229253049</c:v>
                </c:pt>
                <c:pt idx="4">
                  <c:v>9.5933713424849678</c:v>
                </c:pt>
                <c:pt idx="5">
                  <c:v>8.9680021837372248</c:v>
                </c:pt>
                <c:pt idx="6">
                  <c:v>8.7464662891071878</c:v>
                </c:pt>
                <c:pt idx="7">
                  <c:v>8.5747601926787631</c:v>
                </c:pt>
                <c:pt idx="8">
                  <c:v>7.8230855438336313</c:v>
                </c:pt>
                <c:pt idx="9">
                  <c:v>7.57742597311666</c:v>
                </c:pt>
                <c:pt idx="10">
                  <c:v>7.6046208230344536</c:v>
                </c:pt>
                <c:pt idx="11">
                  <c:v>7.1680228730652047</c:v>
                </c:pt>
                <c:pt idx="12">
                  <c:v>7.0996597622074331</c:v>
                </c:pt>
                <c:pt idx="13">
                  <c:v>6.9153804935039833</c:v>
                </c:pt>
                <c:pt idx="14">
                  <c:v>6.8762591942665843</c:v>
                </c:pt>
                <c:pt idx="15">
                  <c:v>6.8608226461554285</c:v>
                </c:pt>
                <c:pt idx="16">
                  <c:v>7.0422080529620272</c:v>
                </c:pt>
                <c:pt idx="17">
                  <c:v>7.2462174323445057</c:v>
                </c:pt>
                <c:pt idx="18">
                  <c:v>7.2465696775089041</c:v>
                </c:pt>
                <c:pt idx="19">
                  <c:v>7.1785850214673523</c:v>
                </c:pt>
                <c:pt idx="20">
                  <c:v>7.1386208606079524</c:v>
                </c:pt>
                <c:pt idx="21">
                  <c:v>7.0960674410395583</c:v>
                </c:pt>
                <c:pt idx="22">
                  <c:v>7.5829793048948879</c:v>
                </c:pt>
                <c:pt idx="23">
                  <c:v>7.9591580815680825</c:v>
                </c:pt>
                <c:pt idx="24">
                  <c:v>8.3338443053151092</c:v>
                </c:pt>
                <c:pt idx="25">
                  <c:v>8.862359100601152</c:v>
                </c:pt>
                <c:pt idx="26">
                  <c:v>9.2784578322143432</c:v>
                </c:pt>
                <c:pt idx="27">
                  <c:v>9.8343391257018631</c:v>
                </c:pt>
                <c:pt idx="28">
                  <c:v>10.778752874358862</c:v>
                </c:pt>
                <c:pt idx="29">
                  <c:v>12.040585515460783</c:v>
                </c:pt>
                <c:pt idx="30">
                  <c:v>13.350692424639787</c:v>
                </c:pt>
                <c:pt idx="31">
                  <c:v>14.005310713723491</c:v>
                </c:pt>
              </c:numCache>
            </c:numRef>
          </c:yVal>
          <c:smooth val="1"/>
        </c:ser>
        <c:ser>
          <c:idx val="3"/>
          <c:order val="5"/>
          <c:tx>
            <c:strRef>
              <c:f>Лист1!$M$7</c:f>
              <c:strCache>
                <c:ptCount val="1"/>
                <c:pt idx="0">
                  <c:v>Сев. Америка</c:v>
                </c:pt>
              </c:strCache>
            </c:strRef>
          </c:tx>
          <c:spPr>
            <a:ln>
              <a:prstDash val="lgDashDotDot"/>
            </a:ln>
          </c:spPr>
          <c:marker>
            <c:symbol val="none"/>
          </c:marker>
          <c:xVal>
            <c:numRef>
              <c:f>Лист1!$A$8:$A$39</c:f>
              <c:numCache>
                <c:formatCode>General</c:formatCode>
                <c:ptCount val="32"/>
                <c:pt idx="0">
                  <c:v>1700</c:v>
                </c:pt>
                <c:pt idx="1">
                  <c:v>1710</c:v>
                </c:pt>
                <c:pt idx="2">
                  <c:v>1720</c:v>
                </c:pt>
                <c:pt idx="3">
                  <c:v>1730</c:v>
                </c:pt>
                <c:pt idx="4">
                  <c:v>1740</c:v>
                </c:pt>
                <c:pt idx="5">
                  <c:v>1750</c:v>
                </c:pt>
                <c:pt idx="6">
                  <c:v>1760</c:v>
                </c:pt>
                <c:pt idx="7">
                  <c:v>1770</c:v>
                </c:pt>
                <c:pt idx="8">
                  <c:v>1780</c:v>
                </c:pt>
                <c:pt idx="9">
                  <c:v>1790</c:v>
                </c:pt>
                <c:pt idx="10">
                  <c:v>1800</c:v>
                </c:pt>
                <c:pt idx="11">
                  <c:v>1810</c:v>
                </c:pt>
                <c:pt idx="12">
                  <c:v>1820</c:v>
                </c:pt>
                <c:pt idx="13">
                  <c:v>1830</c:v>
                </c:pt>
                <c:pt idx="14">
                  <c:v>1840</c:v>
                </c:pt>
                <c:pt idx="15">
                  <c:v>1850</c:v>
                </c:pt>
                <c:pt idx="16">
                  <c:v>1860</c:v>
                </c:pt>
                <c:pt idx="17">
                  <c:v>1870</c:v>
                </c:pt>
                <c:pt idx="18">
                  <c:v>1880</c:v>
                </c:pt>
                <c:pt idx="19">
                  <c:v>1890</c:v>
                </c:pt>
                <c:pt idx="20">
                  <c:v>1900</c:v>
                </c:pt>
                <c:pt idx="21">
                  <c:v>1910</c:v>
                </c:pt>
                <c:pt idx="22">
                  <c:v>1920</c:v>
                </c:pt>
                <c:pt idx="23">
                  <c:v>1930</c:v>
                </c:pt>
                <c:pt idx="24">
                  <c:v>1940</c:v>
                </c:pt>
                <c:pt idx="25">
                  <c:v>1950</c:v>
                </c:pt>
                <c:pt idx="26">
                  <c:v>1960</c:v>
                </c:pt>
                <c:pt idx="27">
                  <c:v>1970</c:v>
                </c:pt>
                <c:pt idx="28">
                  <c:v>1980</c:v>
                </c:pt>
                <c:pt idx="29">
                  <c:v>1990</c:v>
                </c:pt>
                <c:pt idx="30">
                  <c:v>2000</c:v>
                </c:pt>
                <c:pt idx="31">
                  <c:v>2007</c:v>
                </c:pt>
              </c:numCache>
            </c:numRef>
          </c:xVal>
          <c:yVal>
            <c:numRef>
              <c:f>Лист1!$M$8:$M$39</c:f>
              <c:numCache>
                <c:formatCode>#,##0.0</c:formatCode>
                <c:ptCount val="32"/>
                <c:pt idx="0">
                  <c:v>0.17358398590079308</c:v>
                </c:pt>
                <c:pt idx="1">
                  <c:v>0.19143176770932566</c:v>
                </c:pt>
                <c:pt idx="2">
                  <c:v>0.21394465984417652</c:v>
                </c:pt>
                <c:pt idx="3">
                  <c:v>0.2432966478161333</c:v>
                </c:pt>
                <c:pt idx="4">
                  <c:v>0.25273055494227198</c:v>
                </c:pt>
                <c:pt idx="5">
                  <c:v>0.27551484638015228</c:v>
                </c:pt>
                <c:pt idx="6">
                  <c:v>0.31531574120472361</c:v>
                </c:pt>
                <c:pt idx="7">
                  <c:v>0.42929327984230325</c:v>
                </c:pt>
                <c:pt idx="8">
                  <c:v>0.46934510768815935</c:v>
                </c:pt>
                <c:pt idx="9">
                  <c:v>0.60257516669787592</c:v>
                </c:pt>
                <c:pt idx="10">
                  <c:v>0.61024357803163864</c:v>
                </c:pt>
                <c:pt idx="11">
                  <c:v>0.76549749682318546</c:v>
                </c:pt>
                <c:pt idx="12">
                  <c:v>0.99762581320571309</c:v>
                </c:pt>
                <c:pt idx="13">
                  <c:v>1.2543153049482163</c:v>
                </c:pt>
                <c:pt idx="14">
                  <c:v>1.5938265839542494</c:v>
                </c:pt>
                <c:pt idx="15">
                  <c:v>2.0619998296266413</c:v>
                </c:pt>
                <c:pt idx="16">
                  <c:v>2.7419565652159537</c:v>
                </c:pt>
                <c:pt idx="17">
                  <c:v>3.2424845046844881</c:v>
                </c:pt>
                <c:pt idx="18">
                  <c:v>3.9212066836376227</c:v>
                </c:pt>
                <c:pt idx="19">
                  <c:v>4.4905651167561444</c:v>
                </c:pt>
                <c:pt idx="20">
                  <c:v>4.9977813072843507</c:v>
                </c:pt>
                <c:pt idx="21">
                  <c:v>5.6340389520703518</c:v>
                </c:pt>
                <c:pt idx="22">
                  <c:v>6.0819446290871282</c:v>
                </c:pt>
                <c:pt idx="23">
                  <c:v>6.4460585715939347</c:v>
                </c:pt>
                <c:pt idx="24">
                  <c:v>6.2551233094981216</c:v>
                </c:pt>
                <c:pt idx="25">
                  <c:v>6.7853598706804661</c:v>
                </c:pt>
                <c:pt idx="26">
                  <c:v>6.7225739164580052</c:v>
                </c:pt>
                <c:pt idx="27">
                  <c:v>6.2715401337665986</c:v>
                </c:pt>
                <c:pt idx="28">
                  <c:v>5.7501584203660494</c:v>
                </c:pt>
                <c:pt idx="29">
                  <c:v>5.3649963187934357</c:v>
                </c:pt>
                <c:pt idx="30">
                  <c:v>5.1736960798426175</c:v>
                </c:pt>
                <c:pt idx="31">
                  <c:v>5.017416458362101</c:v>
                </c:pt>
              </c:numCache>
            </c:numRef>
          </c:yVal>
          <c:smooth val="1"/>
        </c:ser>
        <c:ser>
          <c:idx val="5"/>
          <c:order val="6"/>
          <c:tx>
            <c:strRef>
              <c:f>Лист1!$O$7</c:f>
              <c:strCache>
                <c:ptCount val="1"/>
                <c:pt idx="0">
                  <c:v>Океания</c:v>
                </c:pt>
              </c:strCache>
            </c:strRef>
          </c:tx>
          <c:marker>
            <c:symbol val="none"/>
          </c:marker>
          <c:xVal>
            <c:numRef>
              <c:f>Лист1!$A$8:$A$39</c:f>
              <c:numCache>
                <c:formatCode>General</c:formatCode>
                <c:ptCount val="32"/>
                <c:pt idx="0">
                  <c:v>1700</c:v>
                </c:pt>
                <c:pt idx="1">
                  <c:v>1710</c:v>
                </c:pt>
                <c:pt idx="2">
                  <c:v>1720</c:v>
                </c:pt>
                <c:pt idx="3">
                  <c:v>1730</c:v>
                </c:pt>
                <c:pt idx="4">
                  <c:v>1740</c:v>
                </c:pt>
                <c:pt idx="5">
                  <c:v>1750</c:v>
                </c:pt>
                <c:pt idx="6">
                  <c:v>1760</c:v>
                </c:pt>
                <c:pt idx="7">
                  <c:v>1770</c:v>
                </c:pt>
                <c:pt idx="8">
                  <c:v>1780</c:v>
                </c:pt>
                <c:pt idx="9">
                  <c:v>1790</c:v>
                </c:pt>
                <c:pt idx="10">
                  <c:v>1800</c:v>
                </c:pt>
                <c:pt idx="11">
                  <c:v>1810</c:v>
                </c:pt>
                <c:pt idx="12">
                  <c:v>1820</c:v>
                </c:pt>
                <c:pt idx="13">
                  <c:v>1830</c:v>
                </c:pt>
                <c:pt idx="14">
                  <c:v>1840</c:v>
                </c:pt>
                <c:pt idx="15">
                  <c:v>1850</c:v>
                </c:pt>
                <c:pt idx="16">
                  <c:v>1860</c:v>
                </c:pt>
                <c:pt idx="17">
                  <c:v>1870</c:v>
                </c:pt>
                <c:pt idx="18">
                  <c:v>1880</c:v>
                </c:pt>
                <c:pt idx="19">
                  <c:v>1890</c:v>
                </c:pt>
                <c:pt idx="20">
                  <c:v>1900</c:v>
                </c:pt>
                <c:pt idx="21">
                  <c:v>1910</c:v>
                </c:pt>
                <c:pt idx="22">
                  <c:v>1920</c:v>
                </c:pt>
                <c:pt idx="23">
                  <c:v>1930</c:v>
                </c:pt>
                <c:pt idx="24">
                  <c:v>1940</c:v>
                </c:pt>
                <c:pt idx="25">
                  <c:v>1950</c:v>
                </c:pt>
                <c:pt idx="26">
                  <c:v>1960</c:v>
                </c:pt>
                <c:pt idx="27">
                  <c:v>1970</c:v>
                </c:pt>
                <c:pt idx="28">
                  <c:v>1980</c:v>
                </c:pt>
                <c:pt idx="29">
                  <c:v>1990</c:v>
                </c:pt>
                <c:pt idx="30">
                  <c:v>2000</c:v>
                </c:pt>
                <c:pt idx="31">
                  <c:v>2007</c:v>
                </c:pt>
              </c:numCache>
            </c:numRef>
          </c:xVal>
          <c:yVal>
            <c:numRef>
              <c:f>Лист1!$O$8:$O$39</c:f>
              <c:numCache>
                <c:formatCode>#,##0.00</c:formatCode>
                <c:ptCount val="32"/>
                <c:pt idx="0">
                  <c:v>3.9997750126555376E-2</c:v>
                </c:pt>
                <c:pt idx="1">
                  <c:v>4.1215199199247564E-2</c:v>
                </c:pt>
                <c:pt idx="2">
                  <c:v>4.2965502527166112E-2</c:v>
                </c:pt>
                <c:pt idx="3">
                  <c:v>4.5264492616955032E-2</c:v>
                </c:pt>
                <c:pt idx="4">
                  <c:v>4.3507058533227699E-2</c:v>
                </c:pt>
                <c:pt idx="5">
                  <c:v>4.3553425737769554E-2</c:v>
                </c:pt>
                <c:pt idx="6">
                  <c:v>4.5619143967400036E-2</c:v>
                </c:pt>
                <c:pt idx="7">
                  <c:v>4.8123418058312627E-2</c:v>
                </c:pt>
                <c:pt idx="8">
                  <c:v>4.7292628669655196E-2</c:v>
                </c:pt>
                <c:pt idx="9">
                  <c:v>4.9459809325311209E-2</c:v>
                </c:pt>
                <c:pt idx="10">
                  <c:v>5.3773132376619688E-2</c:v>
                </c:pt>
                <c:pt idx="11">
                  <c:v>5.5307194145475143E-2</c:v>
                </c:pt>
                <c:pt idx="12">
                  <c:v>6.0102445225454278E-2</c:v>
                </c:pt>
                <c:pt idx="13">
                  <c:v>6.5443301504756718E-2</c:v>
                </c:pt>
                <c:pt idx="14">
                  <c:v>7.5708858774891488E-2</c:v>
                </c:pt>
                <c:pt idx="15">
                  <c:v>0.1015810969151171</c:v>
                </c:pt>
                <c:pt idx="16">
                  <c:v>0.15605783115833965</c:v>
                </c:pt>
                <c:pt idx="17">
                  <c:v>0.20260755077789691</c:v>
                </c:pt>
                <c:pt idx="18">
                  <c:v>0.23496045595493109</c:v>
                </c:pt>
                <c:pt idx="19">
                  <c:v>0.28363685775215808</c:v>
                </c:pt>
                <c:pt idx="20">
                  <c:v>0.31104541740495584</c:v>
                </c:pt>
                <c:pt idx="21">
                  <c:v>0.33782107686455964</c:v>
                </c:pt>
                <c:pt idx="22">
                  <c:v>0.37552349511210359</c:v>
                </c:pt>
                <c:pt idx="23">
                  <c:v>0.40267970829957173</c:v>
                </c:pt>
                <c:pt idx="24">
                  <c:v>0.4123000305713449</c:v>
                </c:pt>
                <c:pt idx="25">
                  <c:v>0.43542902752074414</c:v>
                </c:pt>
                <c:pt idx="26">
                  <c:v>0.45473367410907084</c:v>
                </c:pt>
                <c:pt idx="27">
                  <c:v>0.46218296439852097</c:v>
                </c:pt>
                <c:pt idx="28">
                  <c:v>0.44238394793682095</c:v>
                </c:pt>
                <c:pt idx="29">
                  <c:v>0.42820188733102388</c:v>
                </c:pt>
                <c:pt idx="30">
                  <c:v>0.42148872776462093</c:v>
                </c:pt>
                <c:pt idx="31">
                  <c:v>0.53150961957185017</c:v>
                </c:pt>
              </c:numCache>
            </c:numRef>
          </c:yVal>
          <c:smooth val="1"/>
        </c:ser>
        <c:axId val="100365440"/>
        <c:axId val="100367744"/>
      </c:scatterChart>
      <c:valAx>
        <c:axId val="100365440"/>
        <c:scaling>
          <c:orientation val="minMax"/>
          <c:max val="2007"/>
          <c:min val="17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(года)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00367744"/>
        <c:crosses val="autoZero"/>
        <c:crossBetween val="midCat"/>
      </c:valAx>
      <c:valAx>
        <c:axId val="100367744"/>
        <c:scaling>
          <c:orientation val="minMax"/>
          <c:max val="10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(%)</a:t>
                </a:r>
              </a:p>
            </c:rich>
          </c:tx>
          <c:layout/>
        </c:title>
        <c:numFmt formatCode="#,##0" sourceLinked="1"/>
        <c:majorTickMark val="none"/>
        <c:tickLblPos val="nextTo"/>
        <c:crossAx val="1003654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685566951825561"/>
          <c:y val="0.30345739009186418"/>
          <c:w val="0.16809160305343521"/>
          <c:h val="0.46555876804462065"/>
        </c:manualLayout>
      </c:layout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000"/>
              <a:t>График к таблице 5</a:t>
            </a:r>
          </a:p>
          <a:p>
            <a:pPr>
              <a:defRPr/>
            </a:pPr>
            <a:r>
              <a:rPr lang="ru-RU" sz="1400"/>
              <a:t>Период реинкарнации</a:t>
            </a:r>
          </a:p>
          <a:p>
            <a:pPr>
              <a:defRPr/>
            </a:pPr>
            <a:r>
              <a:rPr lang="ru-RU" sz="1400"/>
              <a:t>населения всего мира по регионам</a:t>
            </a:r>
          </a:p>
        </c:rich>
      </c:tx>
    </c:title>
    <c:plotArea>
      <c:layout>
        <c:manualLayout>
          <c:layoutTarget val="inner"/>
          <c:xMode val="edge"/>
          <c:yMode val="edge"/>
          <c:x val="0.12180501292300309"/>
          <c:y val="0.18438922813219838"/>
          <c:w val="0.65831429945302788"/>
          <c:h val="0.66627430499759099"/>
        </c:manualLayout>
      </c:layout>
      <c:scatterChart>
        <c:scatterStyle val="smoothMarker"/>
        <c:ser>
          <c:idx val="6"/>
          <c:order val="0"/>
          <c:tx>
            <c:v>ВЕСЬ МИР</c:v>
          </c:tx>
          <c:spPr>
            <a:ln w="50800" cmpd="sng">
              <a:solidFill>
                <a:srgbClr val="FFFF00"/>
              </a:solidFill>
              <a:prstDash val="sysDot"/>
            </a:ln>
          </c:spPr>
          <c:marker>
            <c:symbol val="none"/>
          </c:marker>
          <c:xVal>
            <c:numRef>
              <c:f>Лист1!$A$8:$A$39</c:f>
              <c:numCache>
                <c:formatCode>General</c:formatCode>
                <c:ptCount val="32"/>
                <c:pt idx="0">
                  <c:v>1700</c:v>
                </c:pt>
                <c:pt idx="1">
                  <c:v>1710</c:v>
                </c:pt>
                <c:pt idx="2">
                  <c:v>1720</c:v>
                </c:pt>
                <c:pt idx="3">
                  <c:v>1730</c:v>
                </c:pt>
                <c:pt idx="4">
                  <c:v>1740</c:v>
                </c:pt>
                <c:pt idx="5">
                  <c:v>1750</c:v>
                </c:pt>
                <c:pt idx="6">
                  <c:v>1760</c:v>
                </c:pt>
                <c:pt idx="7">
                  <c:v>1770</c:v>
                </c:pt>
                <c:pt idx="8">
                  <c:v>1780</c:v>
                </c:pt>
                <c:pt idx="9">
                  <c:v>1790</c:v>
                </c:pt>
                <c:pt idx="10">
                  <c:v>1800</c:v>
                </c:pt>
                <c:pt idx="11">
                  <c:v>1810</c:v>
                </c:pt>
                <c:pt idx="12">
                  <c:v>1820</c:v>
                </c:pt>
                <c:pt idx="13">
                  <c:v>1830</c:v>
                </c:pt>
                <c:pt idx="14">
                  <c:v>1840</c:v>
                </c:pt>
                <c:pt idx="15">
                  <c:v>1850</c:v>
                </c:pt>
                <c:pt idx="16">
                  <c:v>1860</c:v>
                </c:pt>
                <c:pt idx="17">
                  <c:v>1870</c:v>
                </c:pt>
                <c:pt idx="18">
                  <c:v>1880</c:v>
                </c:pt>
                <c:pt idx="19">
                  <c:v>1890</c:v>
                </c:pt>
                <c:pt idx="20">
                  <c:v>1900</c:v>
                </c:pt>
                <c:pt idx="21">
                  <c:v>1910</c:v>
                </c:pt>
                <c:pt idx="22">
                  <c:v>1920</c:v>
                </c:pt>
                <c:pt idx="23">
                  <c:v>1930</c:v>
                </c:pt>
                <c:pt idx="24">
                  <c:v>1940</c:v>
                </c:pt>
                <c:pt idx="25">
                  <c:v>1950</c:v>
                </c:pt>
                <c:pt idx="26">
                  <c:v>1960</c:v>
                </c:pt>
                <c:pt idx="27">
                  <c:v>1970</c:v>
                </c:pt>
                <c:pt idx="28">
                  <c:v>1980</c:v>
                </c:pt>
                <c:pt idx="29">
                  <c:v>1990</c:v>
                </c:pt>
                <c:pt idx="30">
                  <c:v>2000</c:v>
                </c:pt>
                <c:pt idx="31">
                  <c:v>2007</c:v>
                </c:pt>
              </c:numCache>
            </c:numRef>
          </c:xVal>
          <c:yVal>
            <c:numRef>
              <c:f>Лист1!$Q$8:$Q$39</c:f>
              <c:numCache>
                <c:formatCode>0</c:formatCode>
                <c:ptCount val="32"/>
                <c:pt idx="0">
                  <c:v>1060.8778256223088</c:v>
                </c:pt>
                <c:pt idx="1">
                  <c:v>1039.7402083707618</c:v>
                </c:pt>
                <c:pt idx="2">
                  <c:v>1027.6406494853704</c:v>
                </c:pt>
                <c:pt idx="3">
                  <c:v>1027.3008725021109</c:v>
                </c:pt>
                <c:pt idx="4">
                  <c:v>932.21989895972683</c:v>
                </c:pt>
                <c:pt idx="5">
                  <c:v>882.59379454672285</c:v>
                </c:pt>
                <c:pt idx="6">
                  <c:v>871.25473919086301</c:v>
                </c:pt>
                <c:pt idx="7">
                  <c:v>864.02358047484847</c:v>
                </c:pt>
                <c:pt idx="8">
                  <c:v>796.91765816171767</c:v>
                </c:pt>
                <c:pt idx="9">
                  <c:v>779.85703469106954</c:v>
                </c:pt>
                <c:pt idx="10">
                  <c:v>790.30209705031962</c:v>
                </c:pt>
                <c:pt idx="11">
                  <c:v>751.81422906747105</c:v>
                </c:pt>
                <c:pt idx="12">
                  <c:v>743.47565991176248</c:v>
                </c:pt>
                <c:pt idx="13">
                  <c:v>707.2268730399951</c:v>
                </c:pt>
                <c:pt idx="14">
                  <c:v>683.14040010832309</c:v>
                </c:pt>
                <c:pt idx="15">
                  <c:v>662.6077089122947</c:v>
                </c:pt>
                <c:pt idx="16">
                  <c:v>656.82867180770404</c:v>
                </c:pt>
                <c:pt idx="17">
                  <c:v>644.47987976429408</c:v>
                </c:pt>
                <c:pt idx="18">
                  <c:v>610.7254726039256</c:v>
                </c:pt>
                <c:pt idx="19">
                  <c:v>569.45046348241419</c:v>
                </c:pt>
                <c:pt idx="20">
                  <c:v>534.32241124464076</c:v>
                </c:pt>
                <c:pt idx="21">
                  <c:v>508.8985972213589</c:v>
                </c:pt>
                <c:pt idx="22">
                  <c:v>482.93698567449366</c:v>
                </c:pt>
                <c:pt idx="23">
                  <c:v>449.12605625651122</c:v>
                </c:pt>
                <c:pt idx="24">
                  <c:v>413.38720500065449</c:v>
                </c:pt>
                <c:pt idx="25">
                  <c:v>383.65533354084999</c:v>
                </c:pt>
                <c:pt idx="26">
                  <c:v>332.32058131065685</c:v>
                </c:pt>
                <c:pt idx="27">
                  <c:v>314.88496959899237</c:v>
                </c:pt>
                <c:pt idx="28">
                  <c:v>270.76094676287818</c:v>
                </c:pt>
                <c:pt idx="29">
                  <c:v>235.17293904993997</c:v>
                </c:pt>
                <c:pt idx="30">
                  <c:v>210.39928539174298</c:v>
                </c:pt>
                <c:pt idx="31">
                  <c:v>195.01993908733598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Лист1!$L$7</c:f>
              <c:strCache>
                <c:ptCount val="1"/>
                <c:pt idx="0">
                  <c:v>Азия</c:v>
                </c:pt>
              </c:strCache>
            </c:strRef>
          </c:tx>
          <c:spPr>
            <a:ln>
              <a:prstDash val="dashDot"/>
            </a:ln>
          </c:spPr>
          <c:marker>
            <c:symbol val="none"/>
          </c:marker>
          <c:xVal>
            <c:numRef>
              <c:f>Лист1!$A$8:$A$39</c:f>
              <c:numCache>
                <c:formatCode>General</c:formatCode>
                <c:ptCount val="32"/>
                <c:pt idx="0">
                  <c:v>1700</c:v>
                </c:pt>
                <c:pt idx="1">
                  <c:v>1710</c:v>
                </c:pt>
                <c:pt idx="2">
                  <c:v>1720</c:v>
                </c:pt>
                <c:pt idx="3">
                  <c:v>1730</c:v>
                </c:pt>
                <c:pt idx="4">
                  <c:v>1740</c:v>
                </c:pt>
                <c:pt idx="5">
                  <c:v>1750</c:v>
                </c:pt>
                <c:pt idx="6">
                  <c:v>1760</c:v>
                </c:pt>
                <c:pt idx="7">
                  <c:v>1770</c:v>
                </c:pt>
                <c:pt idx="8">
                  <c:v>1780</c:v>
                </c:pt>
                <c:pt idx="9">
                  <c:v>1790</c:v>
                </c:pt>
                <c:pt idx="10">
                  <c:v>1800</c:v>
                </c:pt>
                <c:pt idx="11">
                  <c:v>1810</c:v>
                </c:pt>
                <c:pt idx="12">
                  <c:v>1820</c:v>
                </c:pt>
                <c:pt idx="13">
                  <c:v>1830</c:v>
                </c:pt>
                <c:pt idx="14">
                  <c:v>1840</c:v>
                </c:pt>
                <c:pt idx="15">
                  <c:v>1850</c:v>
                </c:pt>
                <c:pt idx="16">
                  <c:v>1860</c:v>
                </c:pt>
                <c:pt idx="17">
                  <c:v>1870</c:v>
                </c:pt>
                <c:pt idx="18">
                  <c:v>1880</c:v>
                </c:pt>
                <c:pt idx="19">
                  <c:v>1890</c:v>
                </c:pt>
                <c:pt idx="20">
                  <c:v>1900</c:v>
                </c:pt>
                <c:pt idx="21">
                  <c:v>1910</c:v>
                </c:pt>
                <c:pt idx="22">
                  <c:v>1920</c:v>
                </c:pt>
                <c:pt idx="23">
                  <c:v>1930</c:v>
                </c:pt>
                <c:pt idx="24">
                  <c:v>1940</c:v>
                </c:pt>
                <c:pt idx="25">
                  <c:v>1950</c:v>
                </c:pt>
                <c:pt idx="26">
                  <c:v>1960</c:v>
                </c:pt>
                <c:pt idx="27">
                  <c:v>1970</c:v>
                </c:pt>
                <c:pt idx="28">
                  <c:v>1980</c:v>
                </c:pt>
                <c:pt idx="29">
                  <c:v>1990</c:v>
                </c:pt>
                <c:pt idx="30">
                  <c:v>2000</c:v>
                </c:pt>
                <c:pt idx="31">
                  <c:v>2007</c:v>
                </c:pt>
              </c:numCache>
            </c:numRef>
          </c:xVal>
          <c:yVal>
            <c:numRef>
              <c:f>Лист1!$T$8:$T$39</c:f>
              <c:numCache>
                <c:formatCode>0</c:formatCode>
                <c:ptCount val="32"/>
                <c:pt idx="0">
                  <c:v>956.44255221424908</c:v>
                </c:pt>
                <c:pt idx="1">
                  <c:v>935.39029646077063</c:v>
                </c:pt>
                <c:pt idx="2">
                  <c:v>925.97286418057979</c:v>
                </c:pt>
                <c:pt idx="3">
                  <c:v>932.8609267328527</c:v>
                </c:pt>
                <c:pt idx="4">
                  <c:v>813.54899921098126</c:v>
                </c:pt>
                <c:pt idx="5">
                  <c:v>757.18833880067689</c:v>
                </c:pt>
                <c:pt idx="6">
                  <c:v>748.78778517990281</c:v>
                </c:pt>
                <c:pt idx="7">
                  <c:v>745.55284303495239</c:v>
                </c:pt>
                <c:pt idx="8">
                  <c:v>670.03251177562231</c:v>
                </c:pt>
                <c:pt idx="9">
                  <c:v>655.76674394731185</c:v>
                </c:pt>
                <c:pt idx="10">
                  <c:v>675.84422269481013</c:v>
                </c:pt>
                <c:pt idx="11">
                  <c:v>636.40037925342835</c:v>
                </c:pt>
                <c:pt idx="12">
                  <c:v>639.78399716326055</c:v>
                </c:pt>
                <c:pt idx="13">
                  <c:v>613.97863444424354</c:v>
                </c:pt>
                <c:pt idx="14">
                  <c:v>605.44463742606536</c:v>
                </c:pt>
                <c:pt idx="15">
                  <c:v>596.52133073929826</c:v>
                </c:pt>
                <c:pt idx="16">
                  <c:v>614.04424726567572</c:v>
                </c:pt>
                <c:pt idx="17">
                  <c:v>620.52220731443174</c:v>
                </c:pt>
                <c:pt idx="18">
                  <c:v>603.50614112555138</c:v>
                </c:pt>
                <c:pt idx="19">
                  <c:v>573.2402567921182</c:v>
                </c:pt>
                <c:pt idx="20">
                  <c:v>549.11386945901393</c:v>
                </c:pt>
                <c:pt idx="21">
                  <c:v>535.79468473829172</c:v>
                </c:pt>
                <c:pt idx="22">
                  <c:v>513.78165742051578</c:v>
                </c:pt>
                <c:pt idx="23">
                  <c:v>485.48861493196614</c:v>
                </c:pt>
                <c:pt idx="24">
                  <c:v>445.41080271651902</c:v>
                </c:pt>
                <c:pt idx="25">
                  <c:v>414.34191204113012</c:v>
                </c:pt>
                <c:pt idx="26">
                  <c:v>353.99521189126216</c:v>
                </c:pt>
                <c:pt idx="27">
                  <c:v>326.48905069516928</c:v>
                </c:pt>
                <c:pt idx="28">
                  <c:v>274.40873711115569</c:v>
                </c:pt>
                <c:pt idx="29">
                  <c:v>235.04758783334395</c:v>
                </c:pt>
                <c:pt idx="30">
                  <c:v>208.75405894234632</c:v>
                </c:pt>
                <c:pt idx="31">
                  <c:v>195.01993908733601</c:v>
                </c:pt>
              </c:numCache>
            </c:numRef>
          </c:yVal>
          <c:smooth val="1"/>
        </c:ser>
        <c:ser>
          <c:idx val="0"/>
          <c:order val="2"/>
          <c:tx>
            <c:strRef>
              <c:f>Лист1!$J$7</c:f>
              <c:strCache>
                <c:ptCount val="1"/>
                <c:pt idx="0">
                  <c:v>Европа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Лист1!$A$8:$A$39</c:f>
              <c:numCache>
                <c:formatCode>General</c:formatCode>
                <c:ptCount val="32"/>
                <c:pt idx="0">
                  <c:v>1700</c:v>
                </c:pt>
                <c:pt idx="1">
                  <c:v>1710</c:v>
                </c:pt>
                <c:pt idx="2">
                  <c:v>1720</c:v>
                </c:pt>
                <c:pt idx="3">
                  <c:v>1730</c:v>
                </c:pt>
                <c:pt idx="4">
                  <c:v>1740</c:v>
                </c:pt>
                <c:pt idx="5">
                  <c:v>1750</c:v>
                </c:pt>
                <c:pt idx="6">
                  <c:v>1760</c:v>
                </c:pt>
                <c:pt idx="7">
                  <c:v>1770</c:v>
                </c:pt>
                <c:pt idx="8">
                  <c:v>1780</c:v>
                </c:pt>
                <c:pt idx="9">
                  <c:v>1790</c:v>
                </c:pt>
                <c:pt idx="10">
                  <c:v>1800</c:v>
                </c:pt>
                <c:pt idx="11">
                  <c:v>1810</c:v>
                </c:pt>
                <c:pt idx="12">
                  <c:v>1820</c:v>
                </c:pt>
                <c:pt idx="13">
                  <c:v>1830</c:v>
                </c:pt>
                <c:pt idx="14">
                  <c:v>1840</c:v>
                </c:pt>
                <c:pt idx="15">
                  <c:v>1850</c:v>
                </c:pt>
                <c:pt idx="16">
                  <c:v>1860</c:v>
                </c:pt>
                <c:pt idx="17">
                  <c:v>1870</c:v>
                </c:pt>
                <c:pt idx="18">
                  <c:v>1880</c:v>
                </c:pt>
                <c:pt idx="19">
                  <c:v>1890</c:v>
                </c:pt>
                <c:pt idx="20">
                  <c:v>1900</c:v>
                </c:pt>
                <c:pt idx="21">
                  <c:v>1910</c:v>
                </c:pt>
                <c:pt idx="22">
                  <c:v>1920</c:v>
                </c:pt>
                <c:pt idx="23">
                  <c:v>1930</c:v>
                </c:pt>
                <c:pt idx="24">
                  <c:v>1940</c:v>
                </c:pt>
                <c:pt idx="25">
                  <c:v>1950</c:v>
                </c:pt>
                <c:pt idx="26">
                  <c:v>1960</c:v>
                </c:pt>
                <c:pt idx="27">
                  <c:v>1970</c:v>
                </c:pt>
                <c:pt idx="28">
                  <c:v>1980</c:v>
                </c:pt>
                <c:pt idx="29">
                  <c:v>1990</c:v>
                </c:pt>
                <c:pt idx="30">
                  <c:v>2000</c:v>
                </c:pt>
                <c:pt idx="31">
                  <c:v>2007</c:v>
                </c:pt>
              </c:numCache>
            </c:numRef>
          </c:xVal>
          <c:yVal>
            <c:numRef>
              <c:f>Лист1!$R$8:$R$39</c:f>
              <c:numCache>
                <c:formatCode>0</c:formatCode>
                <c:ptCount val="32"/>
                <c:pt idx="0">
                  <c:v>580.62412556050015</c:v>
                </c:pt>
                <c:pt idx="1">
                  <c:v>562.74974391798435</c:v>
                </c:pt>
                <c:pt idx="2">
                  <c:v>546.46240387101568</c:v>
                </c:pt>
                <c:pt idx="3">
                  <c:v>532.21671468980105</c:v>
                </c:pt>
                <c:pt idx="4">
                  <c:v>517.85243468246267</c:v>
                </c:pt>
                <c:pt idx="5">
                  <c:v>504.01490529141586</c:v>
                </c:pt>
                <c:pt idx="6">
                  <c:v>490.84436736815627</c:v>
                </c:pt>
                <c:pt idx="7">
                  <c:v>479.87238506100988</c:v>
                </c:pt>
                <c:pt idx="8">
                  <c:v>466.83916368313754</c:v>
                </c:pt>
                <c:pt idx="9">
                  <c:v>454.76035039555757</c:v>
                </c:pt>
                <c:pt idx="10">
                  <c:v>436.87692243375523</c:v>
                </c:pt>
                <c:pt idx="11">
                  <c:v>425.23837670202118</c:v>
                </c:pt>
                <c:pt idx="12">
                  <c:v>402.86692557034382</c:v>
                </c:pt>
                <c:pt idx="13">
                  <c:v>376.77501206086083</c:v>
                </c:pt>
                <c:pt idx="14">
                  <c:v>348.53305347068107</c:v>
                </c:pt>
                <c:pt idx="15">
                  <c:v>332.60921474225808</c:v>
                </c:pt>
                <c:pt idx="16">
                  <c:v>312.27004865694249</c:v>
                </c:pt>
                <c:pt idx="17">
                  <c:v>295.29935306259665</c:v>
                </c:pt>
                <c:pt idx="18">
                  <c:v>271.8489839513548</c:v>
                </c:pt>
                <c:pt idx="19">
                  <c:v>251.60947523645589</c:v>
                </c:pt>
                <c:pt idx="20">
                  <c:v>232.23042437274728</c:v>
                </c:pt>
                <c:pt idx="21">
                  <c:v>218.48009763457972</c:v>
                </c:pt>
                <c:pt idx="22">
                  <c:v>215.34679625094503</c:v>
                </c:pt>
                <c:pt idx="23">
                  <c:v>204.30895407864364</c:v>
                </c:pt>
                <c:pt idx="24">
                  <c:v>191.74857580305766</c:v>
                </c:pt>
                <c:pt idx="25">
                  <c:v>191.9179155545489</c:v>
                </c:pt>
                <c:pt idx="26">
                  <c:v>180.36813552833939</c:v>
                </c:pt>
                <c:pt idx="27">
                  <c:v>191.31954383904159</c:v>
                </c:pt>
                <c:pt idx="28">
                  <c:v>186.93629208483142</c:v>
                </c:pt>
                <c:pt idx="29">
                  <c:v>184.88682574943951</c:v>
                </c:pt>
                <c:pt idx="30">
                  <c:v>188.89745185070939</c:v>
                </c:pt>
                <c:pt idx="31">
                  <c:v>195.01993908733598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Лист1!$N$7</c:f>
              <c:strCache>
                <c:ptCount val="1"/>
                <c:pt idx="0">
                  <c:v>Юж. Америка</c:v>
                </c:pt>
              </c:strCache>
            </c:strRef>
          </c:tx>
          <c:marker>
            <c:symbol val="none"/>
          </c:marker>
          <c:xVal>
            <c:numRef>
              <c:f>Лист1!$A$8:$A$39</c:f>
              <c:numCache>
                <c:formatCode>General</c:formatCode>
                <c:ptCount val="32"/>
                <c:pt idx="0">
                  <c:v>1700</c:v>
                </c:pt>
                <c:pt idx="1">
                  <c:v>1710</c:v>
                </c:pt>
                <c:pt idx="2">
                  <c:v>1720</c:v>
                </c:pt>
                <c:pt idx="3">
                  <c:v>1730</c:v>
                </c:pt>
                <c:pt idx="4">
                  <c:v>1740</c:v>
                </c:pt>
                <c:pt idx="5">
                  <c:v>1750</c:v>
                </c:pt>
                <c:pt idx="6">
                  <c:v>1760</c:v>
                </c:pt>
                <c:pt idx="7">
                  <c:v>1770</c:v>
                </c:pt>
                <c:pt idx="8">
                  <c:v>1780</c:v>
                </c:pt>
                <c:pt idx="9">
                  <c:v>1790</c:v>
                </c:pt>
                <c:pt idx="10">
                  <c:v>1800</c:v>
                </c:pt>
                <c:pt idx="11">
                  <c:v>1810</c:v>
                </c:pt>
                <c:pt idx="12">
                  <c:v>1820</c:v>
                </c:pt>
                <c:pt idx="13">
                  <c:v>1830</c:v>
                </c:pt>
                <c:pt idx="14">
                  <c:v>1840</c:v>
                </c:pt>
                <c:pt idx="15">
                  <c:v>1850</c:v>
                </c:pt>
                <c:pt idx="16">
                  <c:v>1860</c:v>
                </c:pt>
                <c:pt idx="17">
                  <c:v>1870</c:v>
                </c:pt>
                <c:pt idx="18">
                  <c:v>1880</c:v>
                </c:pt>
                <c:pt idx="19">
                  <c:v>1890</c:v>
                </c:pt>
                <c:pt idx="20">
                  <c:v>1900</c:v>
                </c:pt>
                <c:pt idx="21">
                  <c:v>1910</c:v>
                </c:pt>
                <c:pt idx="22">
                  <c:v>1920</c:v>
                </c:pt>
                <c:pt idx="23">
                  <c:v>1930</c:v>
                </c:pt>
                <c:pt idx="24">
                  <c:v>1940</c:v>
                </c:pt>
                <c:pt idx="25">
                  <c:v>1950</c:v>
                </c:pt>
                <c:pt idx="26">
                  <c:v>1960</c:v>
                </c:pt>
                <c:pt idx="27">
                  <c:v>1970</c:v>
                </c:pt>
                <c:pt idx="28">
                  <c:v>1980</c:v>
                </c:pt>
                <c:pt idx="29">
                  <c:v>1990</c:v>
                </c:pt>
                <c:pt idx="30">
                  <c:v>2000</c:v>
                </c:pt>
                <c:pt idx="31">
                  <c:v>2007</c:v>
                </c:pt>
              </c:numCache>
            </c:numRef>
          </c:xVal>
          <c:yVal>
            <c:numRef>
              <c:f>Лист1!$V$8:$V$39</c:f>
              <c:numCache>
                <c:formatCode>0</c:formatCode>
                <c:ptCount val="32"/>
                <c:pt idx="0">
                  <c:v>4786.2719234417127</c:v>
                </c:pt>
                <c:pt idx="1">
                  <c:v>4644.7921687677244</c:v>
                </c:pt>
                <c:pt idx="2">
                  <c:v>4503.633028359548</c:v>
                </c:pt>
                <c:pt idx="3">
                  <c:v>4362.4999823611388</c:v>
                </c:pt>
                <c:pt idx="4">
                  <c:v>4221.599232255473</c:v>
                </c:pt>
                <c:pt idx="5">
                  <c:v>4080.9395262887492</c:v>
                </c:pt>
                <c:pt idx="6">
                  <c:v>3940.9170360787944</c:v>
                </c:pt>
                <c:pt idx="7">
                  <c:v>3801.0313640515178</c:v>
                </c:pt>
                <c:pt idx="8">
                  <c:v>3658.7817687489355</c:v>
                </c:pt>
                <c:pt idx="9">
                  <c:v>3517.7092419994019</c:v>
                </c:pt>
                <c:pt idx="10">
                  <c:v>3360.6322330464741</c:v>
                </c:pt>
                <c:pt idx="11">
                  <c:v>3174.9705599768417</c:v>
                </c:pt>
                <c:pt idx="12">
                  <c:v>2945.5904592627808</c:v>
                </c:pt>
                <c:pt idx="13">
                  <c:v>2578.6726236123532</c:v>
                </c:pt>
                <c:pt idx="14">
                  <c:v>2307.4496280595095</c:v>
                </c:pt>
                <c:pt idx="15">
                  <c:v>2059.4084843771566</c:v>
                </c:pt>
                <c:pt idx="16">
                  <c:v>1827.6660404980641</c:v>
                </c:pt>
                <c:pt idx="17">
                  <c:v>1663.7795536139197</c:v>
                </c:pt>
                <c:pt idx="18">
                  <c:v>1496.0581112513983</c:v>
                </c:pt>
                <c:pt idx="19">
                  <c:v>1257.3728956889236</c:v>
                </c:pt>
                <c:pt idx="20">
                  <c:v>1092.1368608567357</c:v>
                </c:pt>
                <c:pt idx="21">
                  <c:v>936.44550650714348</c:v>
                </c:pt>
                <c:pt idx="22">
                  <c:v>790.59386892000464</c:v>
                </c:pt>
                <c:pt idx="23">
                  <c:v>657.5583551590255</c:v>
                </c:pt>
                <c:pt idx="24">
                  <c:v>595.57622714611682</c:v>
                </c:pt>
                <c:pt idx="25">
                  <c:v>488.30754626075617</c:v>
                </c:pt>
                <c:pt idx="26">
                  <c:v>388.75804493688622</c:v>
                </c:pt>
                <c:pt idx="27">
                  <c:v>343.79420431529462</c:v>
                </c:pt>
                <c:pt idx="28">
                  <c:v>279.72676476846698</c:v>
                </c:pt>
                <c:pt idx="29">
                  <c:v>235.6984428752603</c:v>
                </c:pt>
                <c:pt idx="30">
                  <c:v>206.26179771733044</c:v>
                </c:pt>
                <c:pt idx="31">
                  <c:v>195.01993908733596</c:v>
                </c:pt>
              </c:numCache>
            </c:numRef>
          </c:yVal>
          <c:smooth val="1"/>
        </c:ser>
        <c:ser>
          <c:idx val="1"/>
          <c:order val="4"/>
          <c:tx>
            <c:strRef>
              <c:f>Лист1!$K$7</c:f>
              <c:strCache>
                <c:ptCount val="1"/>
                <c:pt idx="0">
                  <c:v>Африка</c:v>
                </c:pt>
              </c:strCache>
            </c:strRef>
          </c:tx>
          <c:marker>
            <c:symbol val="none"/>
          </c:marker>
          <c:xVal>
            <c:numRef>
              <c:f>Лист1!$A$8:$A$39</c:f>
              <c:numCache>
                <c:formatCode>General</c:formatCode>
                <c:ptCount val="32"/>
                <c:pt idx="0">
                  <c:v>1700</c:v>
                </c:pt>
                <c:pt idx="1">
                  <c:v>1710</c:v>
                </c:pt>
                <c:pt idx="2">
                  <c:v>1720</c:v>
                </c:pt>
                <c:pt idx="3">
                  <c:v>1730</c:v>
                </c:pt>
                <c:pt idx="4">
                  <c:v>1740</c:v>
                </c:pt>
                <c:pt idx="5">
                  <c:v>1750</c:v>
                </c:pt>
                <c:pt idx="6">
                  <c:v>1760</c:v>
                </c:pt>
                <c:pt idx="7">
                  <c:v>1770</c:v>
                </c:pt>
                <c:pt idx="8">
                  <c:v>1780</c:v>
                </c:pt>
                <c:pt idx="9">
                  <c:v>1790</c:v>
                </c:pt>
                <c:pt idx="10">
                  <c:v>1800</c:v>
                </c:pt>
                <c:pt idx="11">
                  <c:v>1810</c:v>
                </c:pt>
                <c:pt idx="12">
                  <c:v>1820</c:v>
                </c:pt>
                <c:pt idx="13">
                  <c:v>1830</c:v>
                </c:pt>
                <c:pt idx="14">
                  <c:v>1840</c:v>
                </c:pt>
                <c:pt idx="15">
                  <c:v>1850</c:v>
                </c:pt>
                <c:pt idx="16">
                  <c:v>1860</c:v>
                </c:pt>
                <c:pt idx="17">
                  <c:v>1870</c:v>
                </c:pt>
                <c:pt idx="18">
                  <c:v>1880</c:v>
                </c:pt>
                <c:pt idx="19">
                  <c:v>1890</c:v>
                </c:pt>
                <c:pt idx="20">
                  <c:v>1900</c:v>
                </c:pt>
                <c:pt idx="21">
                  <c:v>1910</c:v>
                </c:pt>
                <c:pt idx="22">
                  <c:v>1920</c:v>
                </c:pt>
                <c:pt idx="23">
                  <c:v>1930</c:v>
                </c:pt>
                <c:pt idx="24">
                  <c:v>1940</c:v>
                </c:pt>
                <c:pt idx="25">
                  <c:v>1950</c:v>
                </c:pt>
                <c:pt idx="26">
                  <c:v>1960</c:v>
                </c:pt>
                <c:pt idx="27">
                  <c:v>1970</c:v>
                </c:pt>
                <c:pt idx="28">
                  <c:v>1980</c:v>
                </c:pt>
                <c:pt idx="29">
                  <c:v>1990</c:v>
                </c:pt>
                <c:pt idx="30">
                  <c:v>2000</c:v>
                </c:pt>
                <c:pt idx="31">
                  <c:v>2007</c:v>
                </c:pt>
              </c:numCache>
            </c:numRef>
          </c:xVal>
          <c:yVal>
            <c:numRef>
              <c:f>Лист1!$S$8:$S$39</c:f>
              <c:numCache>
                <c:formatCode>0</c:formatCode>
                <c:ptCount val="32"/>
                <c:pt idx="0">
                  <c:v>1284.8735305920998</c:v>
                </c:pt>
                <c:pt idx="1">
                  <c:v>1304.8685031644595</c:v>
                </c:pt>
                <c:pt idx="2">
                  <c:v>1327.4491419508022</c:v>
                </c:pt>
                <c:pt idx="3">
                  <c:v>1342.8970624365397</c:v>
                </c:pt>
                <c:pt idx="4">
                  <c:v>1360.9427668693779</c:v>
                </c:pt>
                <c:pt idx="5">
                  <c:v>1378.3449282658296</c:v>
                </c:pt>
                <c:pt idx="6">
                  <c:v>1395.0997957162101</c:v>
                </c:pt>
                <c:pt idx="7">
                  <c:v>1411.2253213642105</c:v>
                </c:pt>
                <c:pt idx="8">
                  <c:v>1426.6850788312297</c:v>
                </c:pt>
                <c:pt idx="9">
                  <c:v>1441.4050525707871</c:v>
                </c:pt>
                <c:pt idx="10">
                  <c:v>1455.4869577942181</c:v>
                </c:pt>
                <c:pt idx="11">
                  <c:v>1468.9394919000611</c:v>
                </c:pt>
                <c:pt idx="12">
                  <c:v>1466.6347365802994</c:v>
                </c:pt>
                <c:pt idx="13">
                  <c:v>1432.304717191553</c:v>
                </c:pt>
                <c:pt idx="14">
                  <c:v>1391.3951313225509</c:v>
                </c:pt>
                <c:pt idx="15">
                  <c:v>1352.6113883479188</c:v>
                </c:pt>
                <c:pt idx="16">
                  <c:v>1306.2791620420774</c:v>
                </c:pt>
                <c:pt idx="17">
                  <c:v>1245.6348500602053</c:v>
                </c:pt>
                <c:pt idx="18">
                  <c:v>1180.3377853594222</c:v>
                </c:pt>
                <c:pt idx="19">
                  <c:v>1110.9892344097152</c:v>
                </c:pt>
                <c:pt idx="20">
                  <c:v>1048.2909145772765</c:v>
                </c:pt>
                <c:pt idx="21">
                  <c:v>1004.3989907202772</c:v>
                </c:pt>
                <c:pt idx="22">
                  <c:v>891.95582205457038</c:v>
                </c:pt>
                <c:pt idx="23">
                  <c:v>790.30343448869326</c:v>
                </c:pt>
                <c:pt idx="24">
                  <c:v>694.7113527690226</c:v>
                </c:pt>
                <c:pt idx="25">
                  <c:v>606.29591875286894</c:v>
                </c:pt>
                <c:pt idx="26">
                  <c:v>501.61924341151024</c:v>
                </c:pt>
                <c:pt idx="27">
                  <c:v>448.4349972017589</c:v>
                </c:pt>
                <c:pt idx="28">
                  <c:v>351.81168292455294</c:v>
                </c:pt>
                <c:pt idx="29">
                  <c:v>273.54733527075649</c:v>
                </c:pt>
                <c:pt idx="30">
                  <c:v>220.71569564574466</c:v>
                </c:pt>
                <c:pt idx="31">
                  <c:v>195.01993908733596</c:v>
                </c:pt>
              </c:numCache>
            </c:numRef>
          </c:yVal>
          <c:smooth val="1"/>
        </c:ser>
        <c:ser>
          <c:idx val="3"/>
          <c:order val="5"/>
          <c:tx>
            <c:strRef>
              <c:f>Лист1!$M$7</c:f>
              <c:strCache>
                <c:ptCount val="1"/>
                <c:pt idx="0">
                  <c:v>Сев. Америка</c:v>
                </c:pt>
              </c:strCache>
            </c:strRef>
          </c:tx>
          <c:spPr>
            <a:ln>
              <a:prstDash val="lgDashDotDot"/>
            </a:ln>
          </c:spPr>
          <c:marker>
            <c:symbol val="none"/>
          </c:marker>
          <c:xVal>
            <c:numRef>
              <c:f>Лист1!$A$8:$A$39</c:f>
              <c:numCache>
                <c:formatCode>General</c:formatCode>
                <c:ptCount val="32"/>
                <c:pt idx="0">
                  <c:v>1700</c:v>
                </c:pt>
                <c:pt idx="1">
                  <c:v>1710</c:v>
                </c:pt>
                <c:pt idx="2">
                  <c:v>1720</c:v>
                </c:pt>
                <c:pt idx="3">
                  <c:v>1730</c:v>
                </c:pt>
                <c:pt idx="4">
                  <c:v>1740</c:v>
                </c:pt>
                <c:pt idx="5">
                  <c:v>1750</c:v>
                </c:pt>
                <c:pt idx="6">
                  <c:v>1760</c:v>
                </c:pt>
                <c:pt idx="7">
                  <c:v>1770</c:v>
                </c:pt>
                <c:pt idx="8">
                  <c:v>1780</c:v>
                </c:pt>
                <c:pt idx="9">
                  <c:v>1790</c:v>
                </c:pt>
                <c:pt idx="10">
                  <c:v>1800</c:v>
                </c:pt>
                <c:pt idx="11">
                  <c:v>1810</c:v>
                </c:pt>
                <c:pt idx="12">
                  <c:v>1820</c:v>
                </c:pt>
                <c:pt idx="13">
                  <c:v>1830</c:v>
                </c:pt>
                <c:pt idx="14">
                  <c:v>1840</c:v>
                </c:pt>
                <c:pt idx="15">
                  <c:v>1850</c:v>
                </c:pt>
                <c:pt idx="16">
                  <c:v>1860</c:v>
                </c:pt>
                <c:pt idx="17">
                  <c:v>1870</c:v>
                </c:pt>
                <c:pt idx="18">
                  <c:v>1880</c:v>
                </c:pt>
                <c:pt idx="19">
                  <c:v>1890</c:v>
                </c:pt>
                <c:pt idx="20">
                  <c:v>1900</c:v>
                </c:pt>
                <c:pt idx="21">
                  <c:v>1910</c:v>
                </c:pt>
                <c:pt idx="22">
                  <c:v>1920</c:v>
                </c:pt>
                <c:pt idx="23">
                  <c:v>1930</c:v>
                </c:pt>
                <c:pt idx="24">
                  <c:v>1940</c:v>
                </c:pt>
                <c:pt idx="25">
                  <c:v>1950</c:v>
                </c:pt>
                <c:pt idx="26">
                  <c:v>1960</c:v>
                </c:pt>
                <c:pt idx="27">
                  <c:v>1970</c:v>
                </c:pt>
                <c:pt idx="28">
                  <c:v>1980</c:v>
                </c:pt>
                <c:pt idx="29">
                  <c:v>1990</c:v>
                </c:pt>
                <c:pt idx="30">
                  <c:v>2000</c:v>
                </c:pt>
                <c:pt idx="31">
                  <c:v>2007</c:v>
                </c:pt>
              </c:numCache>
            </c:numRef>
          </c:xVal>
          <c:yVal>
            <c:numRef>
              <c:f>Лист1!$U$8:$U$39</c:f>
              <c:numCache>
                <c:formatCode>0</c:formatCode>
                <c:ptCount val="32"/>
                <c:pt idx="0">
                  <c:v>30664.498426893493</c:v>
                </c:pt>
                <c:pt idx="1">
                  <c:v>27251.535606261663</c:v>
                </c:pt>
                <c:pt idx="2">
                  <c:v>24100.162685832816</c:v>
                </c:pt>
                <c:pt idx="3">
                  <c:v>21185.644568671461</c:v>
                </c:pt>
                <c:pt idx="4">
                  <c:v>18507.202126476448</c:v>
                </c:pt>
                <c:pt idx="5">
                  <c:v>16072.965537025224</c:v>
                </c:pt>
                <c:pt idx="6">
                  <c:v>13863.715941171442</c:v>
                </c:pt>
                <c:pt idx="7">
                  <c:v>10098.378746296559</c:v>
                </c:pt>
                <c:pt idx="8">
                  <c:v>8519.2488608545009</c:v>
                </c:pt>
                <c:pt idx="9">
                  <c:v>6493.5758014573184</c:v>
                </c:pt>
                <c:pt idx="10">
                  <c:v>6497.855760495645</c:v>
                </c:pt>
                <c:pt idx="11">
                  <c:v>4927.7301391688788</c:v>
                </c:pt>
                <c:pt idx="12">
                  <c:v>3739.204582573986</c:v>
                </c:pt>
                <c:pt idx="13">
                  <c:v>2828.995021099046</c:v>
                </c:pt>
                <c:pt idx="14">
                  <c:v>2150.5475698439982</c:v>
                </c:pt>
                <c:pt idx="15">
                  <c:v>1612.3080013717174</c:v>
                </c:pt>
                <c:pt idx="16">
                  <c:v>1201.9092607298601</c:v>
                </c:pt>
                <c:pt idx="17">
                  <c:v>997.26735814493782</c:v>
                </c:pt>
                <c:pt idx="18">
                  <c:v>781.45945496075058</c:v>
                </c:pt>
                <c:pt idx="19">
                  <c:v>636.260705147625</c:v>
                </c:pt>
                <c:pt idx="20">
                  <c:v>536.42164300848856</c:v>
                </c:pt>
                <c:pt idx="21">
                  <c:v>453.20172953322322</c:v>
                </c:pt>
                <c:pt idx="22">
                  <c:v>398.40809610242746</c:v>
                </c:pt>
                <c:pt idx="23">
                  <c:v>349.58609846814727</c:v>
                </c:pt>
                <c:pt idx="24">
                  <c:v>331.58990853099738</c:v>
                </c:pt>
                <c:pt idx="25">
                  <c:v>283.69292440390768</c:v>
                </c:pt>
                <c:pt idx="26">
                  <c:v>248.02862338761261</c:v>
                </c:pt>
                <c:pt idx="27">
                  <c:v>251.91723169408522</c:v>
                </c:pt>
                <c:pt idx="28">
                  <c:v>236.25791347906681</c:v>
                </c:pt>
                <c:pt idx="29">
                  <c:v>219.93688435855705</c:v>
                </c:pt>
                <c:pt idx="30">
                  <c:v>204.04384429637173</c:v>
                </c:pt>
                <c:pt idx="31">
                  <c:v>195.01993908733601</c:v>
                </c:pt>
              </c:numCache>
            </c:numRef>
          </c:yVal>
          <c:smooth val="1"/>
        </c:ser>
        <c:ser>
          <c:idx val="5"/>
          <c:order val="6"/>
          <c:tx>
            <c:strRef>
              <c:f>Лист1!$O$7</c:f>
              <c:strCache>
                <c:ptCount val="1"/>
                <c:pt idx="0">
                  <c:v>Океания</c:v>
                </c:pt>
              </c:strCache>
            </c:strRef>
          </c:tx>
          <c:marker>
            <c:symbol val="none"/>
          </c:marker>
          <c:xVal>
            <c:numRef>
              <c:f>Лист1!$A$8:$A$39</c:f>
              <c:numCache>
                <c:formatCode>General</c:formatCode>
                <c:ptCount val="32"/>
                <c:pt idx="0">
                  <c:v>1700</c:v>
                </c:pt>
                <c:pt idx="1">
                  <c:v>1710</c:v>
                </c:pt>
                <c:pt idx="2">
                  <c:v>1720</c:v>
                </c:pt>
                <c:pt idx="3">
                  <c:v>1730</c:v>
                </c:pt>
                <c:pt idx="4">
                  <c:v>1740</c:v>
                </c:pt>
                <c:pt idx="5">
                  <c:v>1750</c:v>
                </c:pt>
                <c:pt idx="6">
                  <c:v>1760</c:v>
                </c:pt>
                <c:pt idx="7">
                  <c:v>1770</c:v>
                </c:pt>
                <c:pt idx="8">
                  <c:v>1780</c:v>
                </c:pt>
                <c:pt idx="9">
                  <c:v>1790</c:v>
                </c:pt>
                <c:pt idx="10">
                  <c:v>1800</c:v>
                </c:pt>
                <c:pt idx="11">
                  <c:v>1810</c:v>
                </c:pt>
                <c:pt idx="12">
                  <c:v>1820</c:v>
                </c:pt>
                <c:pt idx="13">
                  <c:v>1830</c:v>
                </c:pt>
                <c:pt idx="14">
                  <c:v>1840</c:v>
                </c:pt>
                <c:pt idx="15">
                  <c:v>1850</c:v>
                </c:pt>
                <c:pt idx="16">
                  <c:v>1860</c:v>
                </c:pt>
                <c:pt idx="17">
                  <c:v>1870</c:v>
                </c:pt>
                <c:pt idx="18">
                  <c:v>1880</c:v>
                </c:pt>
                <c:pt idx="19">
                  <c:v>1890</c:v>
                </c:pt>
                <c:pt idx="20">
                  <c:v>1900</c:v>
                </c:pt>
                <c:pt idx="21">
                  <c:v>1910</c:v>
                </c:pt>
                <c:pt idx="22">
                  <c:v>1920</c:v>
                </c:pt>
                <c:pt idx="23">
                  <c:v>1930</c:v>
                </c:pt>
                <c:pt idx="24">
                  <c:v>1940</c:v>
                </c:pt>
                <c:pt idx="25">
                  <c:v>1950</c:v>
                </c:pt>
                <c:pt idx="26">
                  <c:v>1960</c:v>
                </c:pt>
                <c:pt idx="27">
                  <c:v>1970</c:v>
                </c:pt>
                <c:pt idx="28">
                  <c:v>1980</c:v>
                </c:pt>
                <c:pt idx="29">
                  <c:v>1990</c:v>
                </c:pt>
                <c:pt idx="30">
                  <c:v>2000</c:v>
                </c:pt>
                <c:pt idx="31">
                  <c:v>2007</c:v>
                </c:pt>
              </c:numCache>
            </c:numRef>
          </c:xVal>
          <c:yVal>
            <c:numRef>
              <c:f>Лист1!$W$8:$W$39</c:f>
              <c:numCache>
                <c:formatCode>0</c:formatCode>
                <c:ptCount val="32"/>
                <c:pt idx="0">
                  <c:v>14097.462175362745</c:v>
                </c:pt>
                <c:pt idx="1">
                  <c:v>13408.449633667882</c:v>
                </c:pt>
                <c:pt idx="2">
                  <c:v>12712.545147567815</c:v>
                </c:pt>
                <c:pt idx="3">
                  <c:v>12062.883385218818</c:v>
                </c:pt>
                <c:pt idx="4">
                  <c:v>11388.585221751464</c:v>
                </c:pt>
                <c:pt idx="5">
                  <c:v>10770.842569318134</c:v>
                </c:pt>
                <c:pt idx="6">
                  <c:v>10151.007553066527</c:v>
                </c:pt>
                <c:pt idx="7">
                  <c:v>9542.8974725532426</c:v>
                </c:pt>
                <c:pt idx="8">
                  <c:v>8956.3514068610657</c:v>
                </c:pt>
                <c:pt idx="9">
                  <c:v>8380.5724583931842</c:v>
                </c:pt>
                <c:pt idx="10">
                  <c:v>7811.5807724953729</c:v>
                </c:pt>
                <c:pt idx="11">
                  <c:v>7225.0364722768627</c:v>
                </c:pt>
                <c:pt idx="12">
                  <c:v>6574.8483889183453</c:v>
                </c:pt>
                <c:pt idx="13">
                  <c:v>5743.8710700308266</c:v>
                </c:pt>
                <c:pt idx="14">
                  <c:v>4795.9472649739037</c:v>
                </c:pt>
                <c:pt idx="15">
                  <c:v>3467.0069726027723</c:v>
                </c:pt>
                <c:pt idx="16">
                  <c:v>2237.0601647166368</c:v>
                </c:pt>
                <c:pt idx="17">
                  <c:v>1690.693433685203</c:v>
                </c:pt>
                <c:pt idx="18">
                  <c:v>1381.5365751112402</c:v>
                </c:pt>
                <c:pt idx="19">
                  <c:v>1067.0982664566936</c:v>
                </c:pt>
                <c:pt idx="20">
                  <c:v>913.04190847348525</c:v>
                </c:pt>
                <c:pt idx="21">
                  <c:v>800.67384285266564</c:v>
                </c:pt>
                <c:pt idx="22">
                  <c:v>683.54086195432012</c:v>
                </c:pt>
                <c:pt idx="23">
                  <c:v>592.81561593640777</c:v>
                </c:pt>
                <c:pt idx="24">
                  <c:v>532.91113212213986</c:v>
                </c:pt>
                <c:pt idx="25">
                  <c:v>468.3116822460666</c:v>
                </c:pt>
                <c:pt idx="26">
                  <c:v>388.42864693138398</c:v>
                </c:pt>
                <c:pt idx="27">
                  <c:v>362.11717716220875</c:v>
                </c:pt>
                <c:pt idx="28">
                  <c:v>325.31028415480426</c:v>
                </c:pt>
                <c:pt idx="29">
                  <c:v>291.91062222338621</c:v>
                </c:pt>
                <c:pt idx="30">
                  <c:v>265.31965571142177</c:v>
                </c:pt>
                <c:pt idx="31">
                  <c:v>195.01993908733601</c:v>
                </c:pt>
              </c:numCache>
            </c:numRef>
          </c:yVal>
          <c:smooth val="1"/>
        </c:ser>
        <c:axId val="100831616"/>
        <c:axId val="100833536"/>
      </c:scatterChart>
      <c:valAx>
        <c:axId val="100831616"/>
        <c:scaling>
          <c:orientation val="minMax"/>
          <c:max val="2007"/>
          <c:min val="17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(исторические года)</a:t>
                </a:r>
              </a:p>
            </c:rich>
          </c:tx>
        </c:title>
        <c:numFmt formatCode="General" sourceLinked="1"/>
        <c:majorTickMark val="none"/>
        <c:tickLblPos val="nextTo"/>
        <c:crossAx val="100833536"/>
        <c:crosses val="autoZero"/>
        <c:crossBetween val="midCat"/>
      </c:valAx>
      <c:valAx>
        <c:axId val="100833536"/>
        <c:scaling>
          <c:orientation val="minMax"/>
          <c:max val="500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(лет от рождения до рождения)</a:t>
                </a:r>
              </a:p>
            </c:rich>
          </c:tx>
        </c:title>
        <c:numFmt formatCode="0" sourceLinked="1"/>
        <c:majorTickMark val="none"/>
        <c:tickLblPos val="nextTo"/>
        <c:crossAx val="100831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685566951825561"/>
          <c:y val="0.30345739009186423"/>
          <c:w val="0.16809160305343521"/>
          <c:h val="0.46555876804462076"/>
        </c:manualLayout>
      </c:layout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 sz="1000" b="1" i="0" baseline="0"/>
              <a:t>График к таблице 7(а)</a:t>
            </a:r>
            <a:endParaRPr lang="ru-RU" sz="10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 sz="1400"/>
              <a:t>Период реинкарнации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 sz="1400"/>
              <a:t>для населения РФ в </a:t>
            </a:r>
            <a:r>
              <a:rPr lang="de-DE" sz="1400"/>
              <a:t>XX </a:t>
            </a:r>
            <a:r>
              <a:rPr lang="ru-RU" sz="1400"/>
              <a:t>веке</a:t>
            </a:r>
          </a:p>
        </c:rich>
      </c:tx>
      <c:layout>
        <c:manualLayout>
          <c:xMode val="edge"/>
          <c:yMode val="edge"/>
          <c:x val="0.16137118306897513"/>
          <c:y val="2.3228803716608595E-2"/>
        </c:manualLayout>
      </c:layout>
    </c:title>
    <c:plotArea>
      <c:layout/>
      <c:scatterChart>
        <c:scatterStyle val="smoothMarker"/>
        <c:ser>
          <c:idx val="0"/>
          <c:order val="0"/>
          <c:tx>
            <c:v>Период реинкарнации</c:v>
          </c:tx>
          <c:marker>
            <c:symbol val="none"/>
          </c:marke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Лист1!$A$121:$A$127</c:f>
              <c:numCache>
                <c:formatCode>General</c:formatCode>
                <c:ptCount val="7"/>
                <c:pt idx="0">
                  <c:v>1926</c:v>
                </c:pt>
                <c:pt idx="1">
                  <c:v>1939</c:v>
                </c:pt>
                <c:pt idx="2">
                  <c:v>1959</c:v>
                </c:pt>
                <c:pt idx="3">
                  <c:v>1970</c:v>
                </c:pt>
                <c:pt idx="4">
                  <c:v>1979</c:v>
                </c:pt>
                <c:pt idx="5">
                  <c:v>1989</c:v>
                </c:pt>
                <c:pt idx="6">
                  <c:v>2002</c:v>
                </c:pt>
              </c:numCache>
            </c:numRef>
          </c:xVal>
          <c:yVal>
            <c:numRef>
              <c:f>Лист1!$D$121:$D$127</c:f>
              <c:numCache>
                <c:formatCode>0</c:formatCode>
                <c:ptCount val="7"/>
                <c:pt idx="0">
                  <c:v>235.58945901803474</c:v>
                </c:pt>
                <c:pt idx="1">
                  <c:v>216.16021543849709</c:v>
                </c:pt>
                <c:pt idx="2">
                  <c:v>226.34999570961253</c:v>
                </c:pt>
                <c:pt idx="3">
                  <c:v>204.64651342868697</c:v>
                </c:pt>
                <c:pt idx="4">
                  <c:v>199.18718571323561</c:v>
                </c:pt>
                <c:pt idx="5">
                  <c:v>185.89542622964046</c:v>
                </c:pt>
                <c:pt idx="6">
                  <c:v>177.79696274310652</c:v>
                </c:pt>
              </c:numCache>
            </c:numRef>
          </c:yVal>
          <c:smooth val="1"/>
        </c:ser>
        <c:axId val="120204672"/>
        <c:axId val="120223232"/>
      </c:scatterChart>
      <c:valAx>
        <c:axId val="1202046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Исторические годы</a:t>
                </a:r>
              </a:p>
            </c:rich>
          </c:tx>
          <c:layout/>
        </c:title>
        <c:numFmt formatCode="General" sourceLinked="1"/>
        <c:tickLblPos val="nextTo"/>
        <c:crossAx val="120223232"/>
        <c:crosses val="autoZero"/>
        <c:crossBetween val="midCat"/>
      </c:valAx>
      <c:valAx>
        <c:axId val="120223232"/>
        <c:scaling>
          <c:orientation val="minMax"/>
          <c:max val="240"/>
          <c:min val="140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Период</a:t>
                </a:r>
                <a:r>
                  <a:rPr lang="ru-RU" baseline="0"/>
                  <a:t> от рождения до рождения (лет)</a:t>
                </a:r>
                <a:endParaRPr lang="ru-RU"/>
              </a:p>
            </c:rich>
          </c:tx>
          <c:layout/>
        </c:title>
        <c:numFmt formatCode="0" sourceLinked="1"/>
        <c:tickLblPos val="nextTo"/>
        <c:crossAx val="1202046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621037463976962"/>
          <c:y val="2.8242430062095876E-2"/>
          <c:w val="0.30497118155619596"/>
          <c:h val="0.17517901725698917"/>
        </c:manualLayout>
      </c:layout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 sz="1000" b="1" i="0" baseline="0"/>
              <a:t>График к таблице 7(б)</a:t>
            </a:r>
            <a:endParaRPr lang="ru-RU" sz="10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 sz="1400"/>
              <a:t>Прогноз периода реинкарнации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 sz="1400"/>
              <a:t>населения РФ </a:t>
            </a:r>
            <a:r>
              <a:rPr lang="ru-RU" sz="1400" b="1" i="0" u="none" strike="noStrike" baseline="0"/>
              <a:t>в</a:t>
            </a:r>
            <a:r>
              <a:rPr lang="de-DE" sz="1400" b="1" i="0" u="none" strike="noStrike" baseline="0"/>
              <a:t> XXI</a:t>
            </a:r>
            <a:r>
              <a:rPr lang="ru-RU" sz="1400" b="1" i="0" u="none" strike="noStrike" baseline="0"/>
              <a:t> веке</a:t>
            </a:r>
            <a:endParaRPr lang="ru-RU" sz="1400"/>
          </a:p>
        </c:rich>
      </c:tx>
      <c:layout>
        <c:manualLayout>
          <c:xMode val="edge"/>
          <c:yMode val="edge"/>
          <c:x val="4.6686883396010195E-2"/>
          <c:y val="2.7075812274368331E-2"/>
        </c:manualLayout>
      </c:layout>
    </c:title>
    <c:plotArea>
      <c:layout/>
      <c:scatterChart>
        <c:scatterStyle val="smoothMarker"/>
        <c:ser>
          <c:idx val="0"/>
          <c:order val="0"/>
          <c:tx>
            <c:v>Период реинкарнации</c:v>
          </c:tx>
          <c:marker>
            <c:symbol val="none"/>
          </c:marke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(Лист1!$A$121:$A$127,Лист1!$A$129:$A$138)</c:f>
              <c:numCache>
                <c:formatCode>General</c:formatCode>
                <c:ptCount val="17"/>
                <c:pt idx="0">
                  <c:v>1926</c:v>
                </c:pt>
                <c:pt idx="1">
                  <c:v>1939</c:v>
                </c:pt>
                <c:pt idx="2">
                  <c:v>1959</c:v>
                </c:pt>
                <c:pt idx="3">
                  <c:v>1970</c:v>
                </c:pt>
                <c:pt idx="4">
                  <c:v>1979</c:v>
                </c:pt>
                <c:pt idx="5">
                  <c:v>1989</c:v>
                </c:pt>
                <c:pt idx="6">
                  <c:v>2002</c:v>
                </c:pt>
                <c:pt idx="7">
                  <c:v>2010</c:v>
                </c:pt>
                <c:pt idx="8">
                  <c:v>2020</c:v>
                </c:pt>
                <c:pt idx="9">
                  <c:v>2030</c:v>
                </c:pt>
                <c:pt idx="10">
                  <c:v>2040</c:v>
                </c:pt>
                <c:pt idx="11">
                  <c:v>2050</c:v>
                </c:pt>
                <c:pt idx="12">
                  <c:v>2060</c:v>
                </c:pt>
                <c:pt idx="13">
                  <c:v>2070</c:v>
                </c:pt>
                <c:pt idx="14">
                  <c:v>2080</c:v>
                </c:pt>
                <c:pt idx="15">
                  <c:v>2090</c:v>
                </c:pt>
                <c:pt idx="16">
                  <c:v>2100</c:v>
                </c:pt>
              </c:numCache>
            </c:numRef>
          </c:xVal>
          <c:yVal>
            <c:numRef>
              <c:f>(Лист1!$D$121:$D$127,Лист1!$D$129:$D$138)</c:f>
              <c:numCache>
                <c:formatCode>0</c:formatCode>
                <c:ptCount val="17"/>
                <c:pt idx="0">
                  <c:v>235.58945901803474</c:v>
                </c:pt>
                <c:pt idx="1">
                  <c:v>216.16021543849709</c:v>
                </c:pt>
                <c:pt idx="2">
                  <c:v>226.34999570961253</c:v>
                </c:pt>
                <c:pt idx="3">
                  <c:v>204.64651342868697</c:v>
                </c:pt>
                <c:pt idx="4">
                  <c:v>199.18718571323561</c:v>
                </c:pt>
                <c:pt idx="5">
                  <c:v>185.89542622964046</c:v>
                </c:pt>
                <c:pt idx="6">
                  <c:v>177.79696274310652</c:v>
                </c:pt>
                <c:pt idx="7">
                  <c:v>174.76999999999998</c:v>
                </c:pt>
                <c:pt idx="8">
                  <c:v>171.58000000000015</c:v>
                </c:pt>
                <c:pt idx="9">
                  <c:v>168.43000000000006</c:v>
                </c:pt>
                <c:pt idx="10">
                  <c:v>165.32000000000016</c:v>
                </c:pt>
                <c:pt idx="11">
                  <c:v>162.25</c:v>
                </c:pt>
                <c:pt idx="12">
                  <c:v>161.27999999999997</c:v>
                </c:pt>
                <c:pt idx="13">
                  <c:v>160.37000000000012</c:v>
                </c:pt>
                <c:pt idx="14">
                  <c:v>159.51999999999998</c:v>
                </c:pt>
                <c:pt idx="15">
                  <c:v>158.73000000000002</c:v>
                </c:pt>
                <c:pt idx="16">
                  <c:v>158</c:v>
                </c:pt>
              </c:numCache>
            </c:numRef>
          </c:yVal>
          <c:smooth val="1"/>
        </c:ser>
        <c:axId val="120256768"/>
        <c:axId val="120275328"/>
      </c:scatterChart>
      <c:valAx>
        <c:axId val="120256768"/>
        <c:scaling>
          <c:orientation val="minMax"/>
          <c:min val="192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Исторические годы</a:t>
                </a:r>
              </a:p>
            </c:rich>
          </c:tx>
          <c:layout/>
        </c:title>
        <c:numFmt formatCode="General" sourceLinked="1"/>
        <c:tickLblPos val="nextTo"/>
        <c:crossAx val="120275328"/>
        <c:crosses val="autoZero"/>
        <c:crossBetween val="midCat"/>
      </c:valAx>
      <c:valAx>
        <c:axId val="120275328"/>
        <c:scaling>
          <c:orientation val="minMax"/>
          <c:max val="240"/>
          <c:min val="140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Период</a:t>
                </a:r>
                <a:r>
                  <a:rPr lang="ru-RU" baseline="0"/>
                  <a:t> от рождения до рождения (лет)</a:t>
                </a:r>
                <a:endParaRPr lang="ru-RU"/>
              </a:p>
            </c:rich>
          </c:tx>
          <c:layout/>
        </c:title>
        <c:numFmt formatCode="0" sourceLinked="1"/>
        <c:tickLblPos val="nextTo"/>
        <c:crossAx val="1202567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3982629953980675"/>
          <c:y val="7.0937443740110101E-2"/>
          <c:w val="0.27766046849777581"/>
          <c:h val="0.10880212626851271"/>
        </c:manualLayout>
      </c:layout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 sz="1000" b="1" i="0" baseline="0"/>
              <a:t>График к таблице 7(б), колонка А и </a:t>
            </a:r>
            <a:r>
              <a:rPr lang="de-DE" sz="1000" b="1" i="0" baseline="0"/>
              <a:t>F</a:t>
            </a:r>
            <a:r>
              <a:rPr lang="ru-RU" sz="1000" b="1" i="0" baseline="0"/>
              <a:t>.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 sz="1400"/>
              <a:t>Года рождения</a:t>
            </a:r>
            <a:r>
              <a:rPr lang="ru-RU" sz="1400" b="1" i="0" u="none" strike="noStrike" baseline="0"/>
              <a:t> воплощающихся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 sz="1400"/>
              <a:t>и года смерти их прошлой жизни </a:t>
            </a:r>
            <a:r>
              <a:rPr lang="ru-RU" sz="1400" b="1" i="0" u="none" strike="noStrike" baseline="0"/>
              <a:t>в РФ</a:t>
            </a:r>
            <a:r>
              <a:rPr lang="ru-RU" sz="1400"/>
              <a:t> в А-году </a:t>
            </a:r>
          </a:p>
        </c:rich>
      </c:tx>
      <c:layout>
        <c:manualLayout>
          <c:xMode val="edge"/>
          <c:yMode val="edge"/>
          <c:x val="0.15192852087756564"/>
          <c:y val="1.7667844522968202E-2"/>
        </c:manualLayout>
      </c:layout>
    </c:title>
    <c:plotArea>
      <c:layout/>
      <c:scatterChart>
        <c:scatterStyle val="smoothMarker"/>
        <c:ser>
          <c:idx val="0"/>
          <c:order val="0"/>
          <c:tx>
            <c:v>Года рождения-смерти</c:v>
          </c:tx>
          <c:dLbls>
            <c:dLblPos val="r"/>
            <c:showVal val="1"/>
            <c:showCatName val="1"/>
          </c:dLbls>
          <c:xVal>
            <c:numRef>
              <c:f>(Лист1!$A$121:$A$127,Лист1!$A$129:$A$138)</c:f>
              <c:numCache>
                <c:formatCode>General</c:formatCode>
                <c:ptCount val="17"/>
                <c:pt idx="0">
                  <c:v>1926</c:v>
                </c:pt>
                <c:pt idx="1">
                  <c:v>1939</c:v>
                </c:pt>
                <c:pt idx="2">
                  <c:v>1959</c:v>
                </c:pt>
                <c:pt idx="3">
                  <c:v>1970</c:v>
                </c:pt>
                <c:pt idx="4">
                  <c:v>1979</c:v>
                </c:pt>
                <c:pt idx="5">
                  <c:v>1989</c:v>
                </c:pt>
                <c:pt idx="6">
                  <c:v>2002</c:v>
                </c:pt>
                <c:pt idx="7">
                  <c:v>2010</c:v>
                </c:pt>
                <c:pt idx="8">
                  <c:v>2020</c:v>
                </c:pt>
                <c:pt idx="9">
                  <c:v>2030</c:v>
                </c:pt>
                <c:pt idx="10">
                  <c:v>2040</c:v>
                </c:pt>
                <c:pt idx="11">
                  <c:v>2050</c:v>
                </c:pt>
                <c:pt idx="12">
                  <c:v>2060</c:v>
                </c:pt>
                <c:pt idx="13">
                  <c:v>2070</c:v>
                </c:pt>
                <c:pt idx="14">
                  <c:v>2080</c:v>
                </c:pt>
                <c:pt idx="15">
                  <c:v>2090</c:v>
                </c:pt>
                <c:pt idx="16">
                  <c:v>2100</c:v>
                </c:pt>
              </c:numCache>
            </c:numRef>
          </c:xVal>
          <c:yVal>
            <c:numRef>
              <c:f>(Лист1!$F$121:$F$127,Лист1!$F$129:$F$138)</c:f>
              <c:numCache>
                <c:formatCode>0</c:formatCode>
                <c:ptCount val="17"/>
                <c:pt idx="0">
                  <c:v>1745.4105409819654</c:v>
                </c:pt>
                <c:pt idx="1">
                  <c:v>1781.8397845615029</c:v>
                </c:pt>
                <c:pt idx="2">
                  <c:v>1799.6500042903874</c:v>
                </c:pt>
                <c:pt idx="3">
                  <c:v>1832.3534865713129</c:v>
                </c:pt>
                <c:pt idx="4">
                  <c:v>1848.8128142867645</c:v>
                </c:pt>
                <c:pt idx="5">
                  <c:v>1872.1045737703596</c:v>
                </c:pt>
                <c:pt idx="6">
                  <c:v>1889.2030372568934</c:v>
                </c:pt>
                <c:pt idx="7">
                  <c:v>1902.23</c:v>
                </c:pt>
                <c:pt idx="8">
                  <c:v>1917.4199999999998</c:v>
                </c:pt>
                <c:pt idx="9">
                  <c:v>1932.57</c:v>
                </c:pt>
                <c:pt idx="10">
                  <c:v>1947.6799999999998</c:v>
                </c:pt>
                <c:pt idx="11">
                  <c:v>1962.75</c:v>
                </c:pt>
                <c:pt idx="12">
                  <c:v>1975.72</c:v>
                </c:pt>
                <c:pt idx="13">
                  <c:v>1988.6299999999999</c:v>
                </c:pt>
                <c:pt idx="14">
                  <c:v>2001.48</c:v>
                </c:pt>
                <c:pt idx="15">
                  <c:v>2014.27</c:v>
                </c:pt>
                <c:pt idx="16">
                  <c:v>2027</c:v>
                </c:pt>
              </c:numCache>
            </c:numRef>
          </c:yVal>
          <c:smooth val="1"/>
        </c:ser>
        <c:dLbls>
          <c:showVal val="1"/>
          <c:showCatName val="1"/>
        </c:dLbls>
        <c:axId val="120296576"/>
        <c:axId val="120298496"/>
      </c:scatterChart>
      <c:valAx>
        <c:axId val="1202965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Исторические года или года рождения волощающихся</a:t>
                </a:r>
              </a:p>
            </c:rich>
          </c:tx>
          <c:layout/>
        </c:title>
        <c:numFmt formatCode="General" sourceLinked="1"/>
        <c:tickLblPos val="nextTo"/>
        <c:crossAx val="120298496"/>
        <c:crosses val="autoZero"/>
        <c:crossBetween val="midCat"/>
      </c:valAx>
      <c:valAx>
        <c:axId val="1202984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 sz="1000" b="1" i="0" baseline="0"/>
                  <a:t>Года смерти прошлых жизней воплощающихся в А-году</a:t>
                </a:r>
                <a:endParaRPr lang="ru-RU" sz="1000"/>
              </a:p>
            </c:rich>
          </c:tx>
          <c:layout/>
        </c:title>
        <c:numFmt formatCode="0" sourceLinked="1"/>
        <c:tickLblPos val="nextTo"/>
        <c:crossAx val="1202965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09978768577496"/>
          <c:y val="0.47511338026209632"/>
          <c:w val="0.27653927813163476"/>
          <c:h val="5.324768370384797E-2"/>
        </c:manualLayout>
      </c:layout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000" b="1" i="0" u="none" strike="noStrike" baseline="0"/>
              <a:t>График к таблице 8</a:t>
            </a:r>
          </a:p>
          <a:p>
            <a:pPr>
              <a:defRPr/>
            </a:pPr>
            <a:r>
              <a:rPr lang="ru-RU"/>
              <a:t>Исторические</a:t>
            </a:r>
            <a:r>
              <a:rPr lang="ru-RU" baseline="0"/>
              <a:t> параллели </a:t>
            </a:r>
            <a:endParaRPr lang="ru-RU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Настоящая история</c:v>
          </c:tx>
          <c:val>
            <c:numRef>
              <c:f>(Лист1!$I$121:$I$127,Лист1!$I$129:$I$138)</c:f>
              <c:numCache>
                <c:formatCode>General</c:formatCode>
                <c:ptCount val="17"/>
                <c:pt idx="0">
                  <c:v>1961</c:v>
                </c:pt>
                <c:pt idx="1">
                  <c:v>1974</c:v>
                </c:pt>
                <c:pt idx="2">
                  <c:v>1994</c:v>
                </c:pt>
                <c:pt idx="3">
                  <c:v>2005</c:v>
                </c:pt>
                <c:pt idx="4">
                  <c:v>2014</c:v>
                </c:pt>
                <c:pt idx="5">
                  <c:v>2024</c:v>
                </c:pt>
                <c:pt idx="6">
                  <c:v>2037</c:v>
                </c:pt>
                <c:pt idx="7">
                  <c:v>2045</c:v>
                </c:pt>
                <c:pt idx="8">
                  <c:v>2055</c:v>
                </c:pt>
                <c:pt idx="9">
                  <c:v>2065</c:v>
                </c:pt>
                <c:pt idx="10">
                  <c:v>2075</c:v>
                </c:pt>
                <c:pt idx="11">
                  <c:v>2085</c:v>
                </c:pt>
                <c:pt idx="12">
                  <c:v>2095</c:v>
                </c:pt>
                <c:pt idx="13">
                  <c:v>2105</c:v>
                </c:pt>
                <c:pt idx="14">
                  <c:v>2115</c:v>
                </c:pt>
                <c:pt idx="15">
                  <c:v>2125</c:v>
                </c:pt>
                <c:pt idx="16">
                  <c:v>2135</c:v>
                </c:pt>
              </c:numCache>
            </c:numRef>
          </c:val>
        </c:ser>
        <c:ser>
          <c:idx val="1"/>
          <c:order val="1"/>
          <c:tx>
            <c:v>Прошлая история</c:v>
          </c:tx>
          <c:val>
            <c:numRef>
              <c:f>(Лист1!$H$121:$H$127,Лист1!$H$129:$H$138)</c:f>
              <c:numCache>
                <c:formatCode>0</c:formatCode>
                <c:ptCount val="17"/>
                <c:pt idx="0">
                  <c:v>1780.4105409819654</c:v>
                </c:pt>
                <c:pt idx="1">
                  <c:v>1816.8397845615029</c:v>
                </c:pt>
                <c:pt idx="2">
                  <c:v>1834.6500042903874</c:v>
                </c:pt>
                <c:pt idx="3">
                  <c:v>1867.3534865713129</c:v>
                </c:pt>
                <c:pt idx="4">
                  <c:v>1883.8128142867645</c:v>
                </c:pt>
                <c:pt idx="5">
                  <c:v>1907.1045737703596</c:v>
                </c:pt>
                <c:pt idx="6">
                  <c:v>1924.2030372568934</c:v>
                </c:pt>
                <c:pt idx="7">
                  <c:v>1937.23</c:v>
                </c:pt>
                <c:pt idx="8">
                  <c:v>1952.4199999999998</c:v>
                </c:pt>
                <c:pt idx="9">
                  <c:v>1967.57</c:v>
                </c:pt>
                <c:pt idx="10">
                  <c:v>1982.6799999999998</c:v>
                </c:pt>
                <c:pt idx="11">
                  <c:v>1997.75</c:v>
                </c:pt>
                <c:pt idx="12">
                  <c:v>2010.72</c:v>
                </c:pt>
                <c:pt idx="13">
                  <c:v>2023.6299999999999</c:v>
                </c:pt>
                <c:pt idx="14">
                  <c:v>2036.48</c:v>
                </c:pt>
                <c:pt idx="15">
                  <c:v>2049.27</c:v>
                </c:pt>
                <c:pt idx="16">
                  <c:v>2062</c:v>
                </c:pt>
              </c:numCache>
            </c:numRef>
          </c:val>
        </c:ser>
        <c:marker val="1"/>
        <c:axId val="120352768"/>
        <c:axId val="120354304"/>
      </c:lineChart>
      <c:catAx>
        <c:axId val="120352768"/>
        <c:scaling>
          <c:orientation val="minMax"/>
        </c:scaling>
        <c:axPos val="b"/>
        <c:majorTickMark val="none"/>
        <c:tickLblPos val="nextTo"/>
        <c:crossAx val="120354304"/>
        <c:crosses val="autoZero"/>
        <c:auto val="1"/>
        <c:lblAlgn val="ctr"/>
        <c:lblOffset val="100"/>
      </c:catAx>
      <c:valAx>
        <c:axId val="12035430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Годы</a:t>
                </a:r>
              </a:p>
            </c:rich>
          </c:tx>
          <c:layout>
            <c:manualLayout>
              <c:xMode val="edge"/>
              <c:yMode val="edge"/>
              <c:x val="0.11764705882352942"/>
              <c:y val="0.44952698220414766"/>
            </c:manualLayout>
          </c:layout>
        </c:title>
        <c:numFmt formatCode="General" sourceLinked="1"/>
        <c:majorTickMark val="none"/>
        <c:tickLblPos val="nextTo"/>
        <c:crossAx val="1203527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187960</xdr:colOff>
      <xdr:row>40</xdr:row>
      <xdr:rowOff>30480</xdr:rowOff>
    </xdr:from>
    <xdr:to>
      <xdr:col>6</xdr:col>
      <xdr:colOff>175260</xdr:colOff>
      <xdr:row>68</xdr:row>
      <xdr:rowOff>45720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12700</xdr:colOff>
      <xdr:row>41</xdr:row>
      <xdr:rowOff>83820</xdr:rowOff>
    </xdr:from>
    <xdr:to>
      <xdr:col>22</xdr:col>
      <xdr:colOff>693420</xdr:colOff>
      <xdr:row>71</xdr:row>
      <xdr:rowOff>76200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113</xdr:row>
      <xdr:rowOff>167640</xdr:rowOff>
    </xdr:from>
    <xdr:to>
      <xdr:col>15</xdr:col>
      <xdr:colOff>297180</xdr:colOff>
      <xdr:row>128</xdr:row>
      <xdr:rowOff>99060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38100</xdr:colOff>
      <xdr:row>132</xdr:row>
      <xdr:rowOff>91440</xdr:rowOff>
    </xdr:from>
    <xdr:to>
      <xdr:col>17</xdr:col>
      <xdr:colOff>830580</xdr:colOff>
      <xdr:row>155</xdr:row>
      <xdr:rowOff>99060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76200</xdr:colOff>
      <xdr:row>139</xdr:row>
      <xdr:rowOff>7620</xdr:rowOff>
    </xdr:from>
    <xdr:to>
      <xdr:col>6</xdr:col>
      <xdr:colOff>769620</xdr:colOff>
      <xdr:row>162</xdr:row>
      <xdr:rowOff>114300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114300</xdr:colOff>
      <xdr:row>164</xdr:row>
      <xdr:rowOff>0</xdr:rowOff>
    </xdr:from>
    <xdr:to>
      <xdr:col>6</xdr:col>
      <xdr:colOff>754380</xdr:colOff>
      <xdr:row>186</xdr:row>
      <xdr:rowOff>137160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0.6919</cdr:x>
      <cdr:y>0.01083</cdr:y>
    </cdr:from>
    <cdr:to>
      <cdr:x>0.78807</cdr:x>
      <cdr:y>0.22202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20740" y="45720"/>
          <a:ext cx="822960" cy="891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0.71762</cdr:x>
      <cdr:y>0.53356</cdr:y>
    </cdr:from>
    <cdr:to>
      <cdr:x>0.96603</cdr:x>
      <cdr:y>0.80388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51103" y="2301222"/>
          <a:ext cx="1783097" cy="11658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ru-RU" sz="1100"/>
            <a:t>Маркеры графика:</a:t>
          </a:r>
        </a:p>
        <a:p xmlns:a="http://schemas.openxmlformats.org/drawingml/2006/main">
          <a:r>
            <a:rPr lang="ru-RU" sz="1100"/>
            <a:t>1</a:t>
          </a:r>
          <a:r>
            <a:rPr lang="ru-RU" sz="1100" baseline="0"/>
            <a:t> цифра - </a:t>
          </a:r>
          <a:r>
            <a:rPr lang="ru-RU" sz="1100"/>
            <a:t>год рождения этого воплощения; </a:t>
          </a:r>
        </a:p>
        <a:p xmlns:a="http://schemas.openxmlformats.org/drawingml/2006/main">
          <a:r>
            <a:rPr lang="ru-RU" sz="1100"/>
            <a:t>2 цифра - год смерти прошлого воплощения.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u.wikipedia.org/wiki/&#1057;&#1087;&#1080;&#1089;&#1086;&#1082;_&#1087;&#1077;&#1088;&#1077;&#1087;&#1080;&#1089;&#1077;&#1081;_&#1085;&#1072;&#1089;&#1077;&#1083;&#1077;&#1085;&#1080;&#1103;_&#1089;&#1090;&#1088;&#1072;&#1085;_&#1084;&#1080;&#1088;&#1072;" TargetMode="External"/><Relationship Id="rId3" Type="http://schemas.openxmlformats.org/officeDocument/2006/relationships/hyperlink" Target="http://en.wikipedia.org/wiki/Demographics_of_Finland" TargetMode="External"/><Relationship Id="rId7" Type="http://schemas.openxmlformats.org/officeDocument/2006/relationships/hyperlink" Target="http://ru.wikipedia.org/wiki/&#1057;&#1087;&#1080;&#1089;&#1086;&#1082;_&#1087;&#1077;&#1088;&#1077;&#1087;&#1080;&#1089;&#1077;&#1081;_&#1085;&#1072;&#1089;&#1077;&#1083;&#1077;&#1085;&#1080;&#1103;_&#1089;&#1090;&#1088;&#1072;&#1085;_&#1084;&#1080;&#1088;&#1072;" TargetMode="External"/><Relationship Id="rId2" Type="http://schemas.openxmlformats.org/officeDocument/2006/relationships/hyperlink" Target="http://ru.wikipedia.org/wiki/&#1048;&#1089;&#1090;&#1086;&#1088;&#1080;&#1103;_&#1085;&#1072;&#1089;&#1077;&#1083;&#1077;&#1085;&#1080;&#1103;_&#1047;&#1077;&#1084;&#1083;&#1080;" TargetMode="External"/><Relationship Id="rId1" Type="http://schemas.openxmlformats.org/officeDocument/2006/relationships/hyperlink" Target="http://ru.wikipedia.org/wiki/&#1054;&#1078;&#1080;&#1076;&#1072;&#1077;&#1084;&#1072;&#1103;_&#1087;&#1088;&#1086;&#1076;&#1086;&#1083;&#1078;&#1080;&#1090;&#1077;&#1083;&#1100;&#1085;&#1086;&#1089;&#1090;&#1100;_&#1078;&#1080;&#1079;&#1085;&#1080;" TargetMode="External"/><Relationship Id="rId6" Type="http://schemas.openxmlformats.org/officeDocument/2006/relationships/hyperlink" Target="http://sh.wikipedia.org/wiki/Demografija_Socijalisti%C4%8Dke_Federativne_Republike_Jugoslavije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ru.wikipedia.org/wiki/&#1053;&#1072;&#1089;&#1077;&#1083;&#1077;&#1085;&#1080;&#1077;_&#1064;&#1074;&#1077;&#1081;&#1094;&#1072;&#1088;&#1080;&#1080;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en.wikipedia.org/wiki/Historical_demography_of_Poland" TargetMode="External"/><Relationship Id="rId9" Type="http://schemas.openxmlformats.org/officeDocument/2006/relationships/hyperlink" Target="http://www.demographia.ru/articles_N/index.html?idR=20&amp;idArt=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38"/>
  <sheetViews>
    <sheetView tabSelected="1" workbookViewId="0">
      <selection activeCell="C2" sqref="C2"/>
    </sheetView>
  </sheetViews>
  <sheetFormatPr defaultRowHeight="14.4"/>
  <cols>
    <col min="1" max="1" width="23" customWidth="1"/>
    <col min="2" max="2" width="13.6640625" customWidth="1"/>
    <col min="3" max="3" width="14.6640625" customWidth="1"/>
    <col min="4" max="5" width="14.77734375" customWidth="1"/>
    <col min="6" max="7" width="13.6640625" customWidth="1"/>
    <col min="8" max="8" width="14.6640625" customWidth="1"/>
    <col min="9" max="9" width="14.33203125" customWidth="1"/>
    <col min="10" max="10" width="14.6640625" customWidth="1"/>
    <col min="11" max="11" width="14.88671875" customWidth="1"/>
    <col min="12" max="12" width="15.6640625" customWidth="1"/>
    <col min="13" max="14" width="13.6640625" customWidth="1"/>
    <col min="15" max="15" width="14.88671875" customWidth="1"/>
    <col min="16" max="16" width="23.5546875" customWidth="1"/>
    <col min="17" max="17" width="16.88671875" customWidth="1"/>
    <col min="18" max="18" width="17.6640625" customWidth="1"/>
    <col min="19" max="23" width="13.6640625" customWidth="1"/>
    <col min="24" max="24" width="17.77734375" customWidth="1"/>
  </cols>
  <sheetData>
    <row r="1" spans="1:24" ht="21.6" customHeight="1" thickBot="1">
      <c r="A1" s="1" t="s">
        <v>81</v>
      </c>
      <c r="N1" s="121" t="s">
        <v>28</v>
      </c>
      <c r="O1" s="124" t="s">
        <v>22</v>
      </c>
      <c r="P1" s="115"/>
      <c r="Q1" s="115"/>
      <c r="R1" s="115"/>
      <c r="S1" s="115"/>
      <c r="T1" s="115"/>
      <c r="U1" s="115"/>
      <c r="V1" s="115"/>
      <c r="W1" s="116"/>
      <c r="X1" s="60"/>
    </row>
    <row r="2" spans="1:24" ht="43.8" thickBot="1">
      <c r="N2" s="122"/>
      <c r="O2" s="9" t="s">
        <v>30</v>
      </c>
      <c r="P2" s="65" t="s">
        <v>32</v>
      </c>
      <c r="Q2" s="69" t="s">
        <v>31</v>
      </c>
      <c r="R2" s="64" t="s">
        <v>1</v>
      </c>
      <c r="S2" s="64" t="s">
        <v>3</v>
      </c>
      <c r="T2" s="64" t="s">
        <v>4</v>
      </c>
      <c r="U2" s="64" t="s">
        <v>5</v>
      </c>
      <c r="V2" s="64" t="s">
        <v>6</v>
      </c>
      <c r="W2" s="64" t="s">
        <v>7</v>
      </c>
    </row>
    <row r="3" spans="1:24" ht="45.6" customHeight="1" thickBot="1">
      <c r="A3" s="137" t="s">
        <v>82</v>
      </c>
      <c r="B3" s="137"/>
      <c r="C3" s="137"/>
      <c r="D3" s="137"/>
      <c r="E3" s="137"/>
      <c r="F3" s="137"/>
      <c r="G3" s="137"/>
      <c r="H3" s="137"/>
      <c r="I3" s="137"/>
      <c r="J3" s="137"/>
      <c r="K3" s="4"/>
      <c r="L3" s="4"/>
      <c r="M3" s="2"/>
      <c r="N3" s="123"/>
      <c r="O3" s="33">
        <v>20000000000</v>
      </c>
      <c r="P3" s="67">
        <f>O3*3/100</f>
        <v>600000000</v>
      </c>
      <c r="Q3" s="70">
        <f>O3-P3</f>
        <v>19400000000</v>
      </c>
      <c r="R3" s="66">
        <f t="shared" ref="R3:W3" si="0">$Q$3*J39/100</f>
        <v>2132964198.3983231</v>
      </c>
      <c r="S3" s="26">
        <f t="shared" si="0"/>
        <v>2717030278.462357</v>
      </c>
      <c r="T3" s="26">
        <f t="shared" si="0"/>
        <v>11590170847.732271</v>
      </c>
      <c r="U3" s="26">
        <f t="shared" si="0"/>
        <v>973378792.92224765</v>
      </c>
      <c r="V3" s="26">
        <f t="shared" si="0"/>
        <v>1634443486.5421526</v>
      </c>
      <c r="W3" s="68">
        <f t="shared" si="0"/>
        <v>103112866.19693893</v>
      </c>
    </row>
    <row r="4" spans="1:24" ht="14.4" customHeight="1" thickBot="1">
      <c r="A4" s="136"/>
      <c r="B4" s="136"/>
      <c r="C4" s="136"/>
      <c r="D4" s="136"/>
    </row>
    <row r="5" spans="1:24" ht="15" thickBot="1">
      <c r="B5" s="56" t="s">
        <v>23</v>
      </c>
      <c r="C5" s="19"/>
      <c r="D5" s="19"/>
      <c r="E5" s="19"/>
      <c r="F5" s="19"/>
      <c r="G5" s="19"/>
      <c r="H5" s="20"/>
      <c r="I5" s="51" t="s">
        <v>24</v>
      </c>
      <c r="J5" s="52"/>
      <c r="K5" s="52"/>
      <c r="L5" s="52"/>
      <c r="M5" s="52"/>
      <c r="N5" s="52"/>
      <c r="O5" s="53"/>
      <c r="P5" s="57" t="s">
        <v>26</v>
      </c>
      <c r="Q5" s="51" t="s">
        <v>27</v>
      </c>
      <c r="R5" s="19"/>
      <c r="S5" s="19"/>
      <c r="T5" s="19"/>
      <c r="U5" s="19"/>
      <c r="V5" s="19"/>
      <c r="W5" s="20"/>
    </row>
    <row r="6" spans="1:24" ht="15" customHeight="1" thickBot="1">
      <c r="A6" s="9" t="s">
        <v>8</v>
      </c>
      <c r="B6" s="124" t="s">
        <v>13</v>
      </c>
      <c r="C6" s="115"/>
      <c r="D6" s="115"/>
      <c r="E6" s="115"/>
      <c r="F6" s="115"/>
      <c r="G6" s="115"/>
      <c r="H6" s="116"/>
      <c r="I6" s="129" t="s">
        <v>25</v>
      </c>
      <c r="J6" s="130"/>
      <c r="K6" s="130"/>
      <c r="L6" s="130"/>
      <c r="M6" s="130"/>
      <c r="N6" s="130"/>
      <c r="O6" s="131"/>
      <c r="P6" s="119" t="s">
        <v>12</v>
      </c>
      <c r="Q6" s="115" t="s">
        <v>66</v>
      </c>
      <c r="R6" s="115"/>
      <c r="S6" s="115"/>
      <c r="T6" s="115"/>
      <c r="U6" s="115"/>
      <c r="V6" s="115"/>
      <c r="W6" s="116"/>
    </row>
    <row r="7" spans="1:24" ht="15" thickBot="1">
      <c r="A7" s="7" t="s">
        <v>0</v>
      </c>
      <c r="B7" s="18" t="s">
        <v>2</v>
      </c>
      <c r="C7" s="19" t="s">
        <v>1</v>
      </c>
      <c r="D7" s="19" t="s">
        <v>3</v>
      </c>
      <c r="E7" s="19" t="s">
        <v>4</v>
      </c>
      <c r="F7" s="19" t="s">
        <v>5</v>
      </c>
      <c r="G7" s="19" t="s">
        <v>6</v>
      </c>
      <c r="H7" s="20" t="s">
        <v>7</v>
      </c>
      <c r="I7" s="20" t="s">
        <v>2</v>
      </c>
      <c r="J7" s="20" t="s">
        <v>1</v>
      </c>
      <c r="K7" s="20" t="s">
        <v>3</v>
      </c>
      <c r="L7" s="20" t="s">
        <v>4</v>
      </c>
      <c r="M7" s="20" t="s">
        <v>5</v>
      </c>
      <c r="N7" s="20" t="s">
        <v>6</v>
      </c>
      <c r="O7" s="20" t="s">
        <v>7</v>
      </c>
      <c r="P7" s="120"/>
      <c r="Q7" s="24" t="s">
        <v>2</v>
      </c>
      <c r="R7" s="24" t="s">
        <v>1</v>
      </c>
      <c r="S7" s="24" t="s">
        <v>3</v>
      </c>
      <c r="T7" s="24" t="s">
        <v>4</v>
      </c>
      <c r="U7" s="24" t="s">
        <v>5</v>
      </c>
      <c r="V7" s="24" t="s">
        <v>6</v>
      </c>
      <c r="W7" s="24" t="s">
        <v>7</v>
      </c>
    </row>
    <row r="8" spans="1:24">
      <c r="A8" s="6">
        <v>1700</v>
      </c>
      <c r="B8" s="3">
        <v>640036000</v>
      </c>
      <c r="C8" s="3">
        <v>128575000</v>
      </c>
      <c r="D8" s="3">
        <v>74012000</v>
      </c>
      <c r="E8" s="3">
        <v>424130000</v>
      </c>
      <c r="F8" s="3">
        <v>1111000</v>
      </c>
      <c r="G8" s="3">
        <v>11952000</v>
      </c>
      <c r="H8" s="3">
        <v>256000</v>
      </c>
      <c r="I8" s="21">
        <f>B8/B8*100</f>
        <v>100</v>
      </c>
      <c r="J8" s="3">
        <f>C8/$B$8*100</f>
        <v>20.088713759851011</v>
      </c>
      <c r="K8" s="21">
        <f t="shared" ref="K8:O8" si="1">D8/$B$8*100</f>
        <v>11.563724540494597</v>
      </c>
      <c r="L8" s="3">
        <f t="shared" si="1"/>
        <v>66.266585004593495</v>
      </c>
      <c r="M8" s="31">
        <f t="shared" si="1"/>
        <v>0.17358398590079308</v>
      </c>
      <c r="N8" s="3">
        <f t="shared" si="1"/>
        <v>1.8673949590335543</v>
      </c>
      <c r="O8" s="29">
        <f t="shared" si="1"/>
        <v>3.9997750126555376E-2</v>
      </c>
      <c r="P8" s="35">
        <v>35</v>
      </c>
      <c r="Q8" s="39">
        <f t="shared" ref="Q8:Q39" si="2">$Q$3/B8*P8</f>
        <v>1060.8778256223088</v>
      </c>
      <c r="R8" s="39">
        <f>$R$3/C8*P8</f>
        <v>580.62412556050015</v>
      </c>
      <c r="S8" s="39">
        <f t="shared" ref="S8:S39" si="3">$S$3/D8*P8</f>
        <v>1284.8735305920998</v>
      </c>
      <c r="T8" s="39">
        <f t="shared" ref="T8:T39" si="4">$T$3/E8*P8</f>
        <v>956.44255221424908</v>
      </c>
      <c r="U8" s="39">
        <f t="shared" ref="U8:U39" si="5">$U$3/F8*P8</f>
        <v>30664.498426893493</v>
      </c>
      <c r="V8" s="39">
        <f t="shared" ref="V8:V39" si="6">$V$3/G8*P8</f>
        <v>4786.2719234417127</v>
      </c>
      <c r="W8" s="34">
        <f t="shared" ref="W8:W39" si="7">$W$3/H8*P8</f>
        <v>14097.462175362745</v>
      </c>
    </row>
    <row r="9" spans="1:24">
      <c r="A9" s="8">
        <v>1710</v>
      </c>
      <c r="B9" s="4">
        <v>662377000</v>
      </c>
      <c r="C9" s="4">
        <v>134554000</v>
      </c>
      <c r="D9" s="4">
        <v>73919000</v>
      </c>
      <c r="E9" s="4">
        <v>439871000</v>
      </c>
      <c r="F9" s="4">
        <v>1268000</v>
      </c>
      <c r="G9" s="4">
        <v>12492000</v>
      </c>
      <c r="H9" s="4">
        <v>273000</v>
      </c>
      <c r="I9" s="22">
        <f>B9/B9*100</f>
        <v>100</v>
      </c>
      <c r="J9" s="4">
        <f>C9/$B$9*100</f>
        <v>20.313809205331708</v>
      </c>
      <c r="K9" s="22">
        <f t="shared" ref="K9:O9" si="8">D9/$B$9*100</f>
        <v>11.159656811755239</v>
      </c>
      <c r="L9" s="4">
        <f t="shared" si="8"/>
        <v>66.407951966931222</v>
      </c>
      <c r="M9" s="32">
        <f t="shared" si="8"/>
        <v>0.19143176770932566</v>
      </c>
      <c r="N9" s="4">
        <f t="shared" si="8"/>
        <v>1.8859350490732618</v>
      </c>
      <c r="O9" s="30">
        <f t="shared" si="8"/>
        <v>4.1215199199247564E-2</v>
      </c>
      <c r="P9" s="36">
        <v>35.5</v>
      </c>
      <c r="Q9" s="40">
        <f t="shared" si="2"/>
        <v>1039.7402083707618</v>
      </c>
      <c r="R9" s="40">
        <f t="shared" ref="R9:R39" si="9">$R$3/C9*P9</f>
        <v>562.74974391798435</v>
      </c>
      <c r="S9" s="40">
        <f t="shared" si="3"/>
        <v>1304.8685031644595</v>
      </c>
      <c r="T9" s="40">
        <f t="shared" si="4"/>
        <v>935.39029646077063</v>
      </c>
      <c r="U9" s="40">
        <f t="shared" si="5"/>
        <v>27251.535606261663</v>
      </c>
      <c r="V9" s="40">
        <f t="shared" si="6"/>
        <v>4644.7921687677244</v>
      </c>
      <c r="W9" s="38">
        <f t="shared" si="7"/>
        <v>13408.449633667882</v>
      </c>
    </row>
    <row r="10" spans="1:24">
      <c r="A10" s="8">
        <v>1720</v>
      </c>
      <c r="B10" s="4">
        <v>679615000</v>
      </c>
      <c r="C10" s="4">
        <v>140516000</v>
      </c>
      <c r="D10" s="4">
        <v>73685000</v>
      </c>
      <c r="E10" s="4">
        <v>450603000</v>
      </c>
      <c r="F10" s="4">
        <v>1454000</v>
      </c>
      <c r="G10" s="4">
        <v>13065000</v>
      </c>
      <c r="H10" s="4">
        <v>292000</v>
      </c>
      <c r="I10" s="22">
        <f>B10/B10*100</f>
        <v>100</v>
      </c>
      <c r="J10" s="4">
        <f>C10/$B$10*100</f>
        <v>20.675823812011213</v>
      </c>
      <c r="K10" s="22">
        <f t="shared" ref="K10:O10" si="10">D10/$B$10*100</f>
        <v>10.842167992172039</v>
      </c>
      <c r="L10" s="4">
        <f t="shared" si="10"/>
        <v>66.30268607961861</v>
      </c>
      <c r="M10" s="32">
        <f t="shared" si="10"/>
        <v>0.21394465984417652</v>
      </c>
      <c r="N10" s="4">
        <f t="shared" si="10"/>
        <v>1.922411953826799</v>
      </c>
      <c r="O10" s="30">
        <f t="shared" si="10"/>
        <v>4.2965502527166112E-2</v>
      </c>
      <c r="P10" s="36">
        <v>36</v>
      </c>
      <c r="Q10" s="40">
        <f t="shared" si="2"/>
        <v>1027.6406494853704</v>
      </c>
      <c r="R10" s="40">
        <f t="shared" si="9"/>
        <v>546.46240387101568</v>
      </c>
      <c r="S10" s="40">
        <f t="shared" si="3"/>
        <v>1327.4491419508022</v>
      </c>
      <c r="T10" s="40">
        <f t="shared" si="4"/>
        <v>925.97286418057979</v>
      </c>
      <c r="U10" s="40">
        <f t="shared" si="5"/>
        <v>24100.162685832816</v>
      </c>
      <c r="V10" s="40">
        <f t="shared" si="6"/>
        <v>4503.633028359548</v>
      </c>
      <c r="W10" s="38">
        <f t="shared" si="7"/>
        <v>12712.545147567815</v>
      </c>
    </row>
    <row r="11" spans="1:24">
      <c r="A11" s="8">
        <v>1730</v>
      </c>
      <c r="B11" s="4">
        <v>689282000</v>
      </c>
      <c r="C11" s="4">
        <v>146281000</v>
      </c>
      <c r="D11" s="4">
        <v>73849000</v>
      </c>
      <c r="E11" s="4">
        <v>453488000</v>
      </c>
      <c r="F11" s="4">
        <v>1677000</v>
      </c>
      <c r="G11" s="4">
        <v>13675000</v>
      </c>
      <c r="H11" s="4">
        <v>312000</v>
      </c>
      <c r="I11" s="22">
        <f t="shared" ref="I11:I39" si="11">B11/B11*100</f>
        <v>100</v>
      </c>
      <c r="J11" s="4">
        <f>C11/$B$11*100</f>
        <v>21.222228347758971</v>
      </c>
      <c r="K11" s="22">
        <f t="shared" ref="K11:O11" si="12">D11/$B$11*100</f>
        <v>10.71390229253049</v>
      </c>
      <c r="L11" s="4">
        <f t="shared" si="12"/>
        <v>65.791359704736223</v>
      </c>
      <c r="M11" s="32">
        <f t="shared" si="12"/>
        <v>0.2432966478161333</v>
      </c>
      <c r="N11" s="4">
        <f t="shared" si="12"/>
        <v>1.9839485145412183</v>
      </c>
      <c r="O11" s="30">
        <f t="shared" si="12"/>
        <v>4.5264492616955032E-2</v>
      </c>
      <c r="P11" s="36">
        <v>36.5</v>
      </c>
      <c r="Q11" s="40">
        <f t="shared" si="2"/>
        <v>1027.3008725021109</v>
      </c>
      <c r="R11" s="40">
        <f t="shared" si="9"/>
        <v>532.21671468980105</v>
      </c>
      <c r="S11" s="40">
        <f t="shared" si="3"/>
        <v>1342.8970624365397</v>
      </c>
      <c r="T11" s="40">
        <f t="shared" si="4"/>
        <v>932.8609267328527</v>
      </c>
      <c r="U11" s="40">
        <f t="shared" si="5"/>
        <v>21185.644568671461</v>
      </c>
      <c r="V11" s="40">
        <f t="shared" si="6"/>
        <v>4362.4999823611388</v>
      </c>
      <c r="W11" s="38">
        <f t="shared" si="7"/>
        <v>12062.883385218818</v>
      </c>
    </row>
    <row r="12" spans="1:24">
      <c r="A12" s="8">
        <v>1740</v>
      </c>
      <c r="B12" s="4">
        <v>769990000</v>
      </c>
      <c r="C12" s="4">
        <v>152398000</v>
      </c>
      <c r="D12" s="4">
        <v>73868000</v>
      </c>
      <c r="E12" s="4">
        <v>527118000</v>
      </c>
      <c r="F12" s="4">
        <v>1946000</v>
      </c>
      <c r="G12" s="4">
        <v>14325000</v>
      </c>
      <c r="H12" s="4">
        <v>335000</v>
      </c>
      <c r="I12" s="22">
        <f t="shared" si="11"/>
        <v>100</v>
      </c>
      <c r="J12" s="4">
        <f>C12/$B$12*100</f>
        <v>19.792205093572644</v>
      </c>
      <c r="K12" s="22">
        <f t="shared" ref="K12:O12" si="13">D12/$B$12*100</f>
        <v>9.5933713424849678</v>
      </c>
      <c r="L12" s="4">
        <f t="shared" si="13"/>
        <v>68.457772178859472</v>
      </c>
      <c r="M12" s="32">
        <f t="shared" si="13"/>
        <v>0.25273055494227198</v>
      </c>
      <c r="N12" s="4">
        <f t="shared" si="13"/>
        <v>1.8604137716074234</v>
      </c>
      <c r="O12" s="30">
        <f t="shared" si="13"/>
        <v>4.3507058533227699E-2</v>
      </c>
      <c r="P12" s="36">
        <v>37</v>
      </c>
      <c r="Q12" s="40">
        <f t="shared" si="2"/>
        <v>932.21989895972683</v>
      </c>
      <c r="R12" s="40">
        <f t="shared" si="9"/>
        <v>517.85243468246267</v>
      </c>
      <c r="S12" s="40">
        <f t="shared" si="3"/>
        <v>1360.9427668693779</v>
      </c>
      <c r="T12" s="40">
        <f t="shared" si="4"/>
        <v>813.54899921098126</v>
      </c>
      <c r="U12" s="40">
        <f t="shared" si="5"/>
        <v>18507.202126476448</v>
      </c>
      <c r="V12" s="40">
        <f t="shared" si="6"/>
        <v>4221.599232255473</v>
      </c>
      <c r="W12" s="38">
        <f t="shared" si="7"/>
        <v>11388.585221751464</v>
      </c>
    </row>
    <row r="13" spans="1:24">
      <c r="A13" s="8">
        <v>1750</v>
      </c>
      <c r="B13" s="4">
        <v>824275000</v>
      </c>
      <c r="C13" s="4">
        <v>158698000</v>
      </c>
      <c r="D13" s="4">
        <v>73921000</v>
      </c>
      <c r="E13" s="4">
        <v>574007000</v>
      </c>
      <c r="F13" s="4">
        <v>2271000</v>
      </c>
      <c r="G13" s="4">
        <v>15019000</v>
      </c>
      <c r="H13" s="4">
        <v>359000</v>
      </c>
      <c r="I13" s="22">
        <f t="shared" si="11"/>
        <v>100</v>
      </c>
      <c r="J13" s="4">
        <f>C13/$B$13*100</f>
        <v>19.253040550787055</v>
      </c>
      <c r="K13" s="22">
        <f t="shared" ref="K13:O13" si="14">D13/$B$13*100</f>
        <v>8.9680021837372248</v>
      </c>
      <c r="L13" s="4">
        <f t="shared" si="14"/>
        <v>69.637802917715561</v>
      </c>
      <c r="M13" s="32">
        <f t="shared" si="14"/>
        <v>0.27551484638015228</v>
      </c>
      <c r="N13" s="4">
        <f t="shared" si="14"/>
        <v>1.8220860756422312</v>
      </c>
      <c r="O13" s="30">
        <f t="shared" si="14"/>
        <v>4.3553425737769554E-2</v>
      </c>
      <c r="P13" s="36">
        <v>37.5</v>
      </c>
      <c r="Q13" s="40">
        <f t="shared" si="2"/>
        <v>882.59379454672285</v>
      </c>
      <c r="R13" s="40">
        <f t="shared" si="9"/>
        <v>504.01490529141586</v>
      </c>
      <c r="S13" s="40">
        <f t="shared" si="3"/>
        <v>1378.3449282658296</v>
      </c>
      <c r="T13" s="40">
        <f t="shared" si="4"/>
        <v>757.18833880067689</v>
      </c>
      <c r="U13" s="40">
        <f t="shared" si="5"/>
        <v>16072.965537025224</v>
      </c>
      <c r="V13" s="40">
        <f t="shared" si="6"/>
        <v>4080.9395262887492</v>
      </c>
      <c r="W13" s="38">
        <f t="shared" si="7"/>
        <v>10770.842569318134</v>
      </c>
    </row>
    <row r="14" spans="1:24">
      <c r="A14" s="8">
        <v>1760</v>
      </c>
      <c r="B14" s="4">
        <v>846136000</v>
      </c>
      <c r="C14" s="4">
        <v>165129000</v>
      </c>
      <c r="D14" s="4">
        <v>74007000</v>
      </c>
      <c r="E14" s="4">
        <v>588186000</v>
      </c>
      <c r="F14" s="4">
        <v>2668000</v>
      </c>
      <c r="G14" s="4">
        <v>15760000</v>
      </c>
      <c r="H14" s="4">
        <v>386000</v>
      </c>
      <c r="I14" s="22">
        <f t="shared" si="11"/>
        <v>100</v>
      </c>
      <c r="J14" s="4">
        <f>C14/$B$14*100</f>
        <v>19.515657057494305</v>
      </c>
      <c r="K14" s="22">
        <f t="shared" ref="K14:O14" si="15">D14/$B$14*100</f>
        <v>8.7464662891071878</v>
      </c>
      <c r="L14" s="4">
        <f t="shared" si="15"/>
        <v>69.514357030075544</v>
      </c>
      <c r="M14" s="32">
        <f t="shared" si="15"/>
        <v>0.31531574120472361</v>
      </c>
      <c r="N14" s="4">
        <f t="shared" si="15"/>
        <v>1.8625847381508409</v>
      </c>
      <c r="O14" s="30">
        <f t="shared" si="15"/>
        <v>4.5619143967400036E-2</v>
      </c>
      <c r="P14" s="36">
        <v>38</v>
      </c>
      <c r="Q14" s="40">
        <f t="shared" si="2"/>
        <v>871.25473919086301</v>
      </c>
      <c r="R14" s="40">
        <f t="shared" si="9"/>
        <v>490.84436736815627</v>
      </c>
      <c r="S14" s="40">
        <f t="shared" si="3"/>
        <v>1395.0997957162101</v>
      </c>
      <c r="T14" s="40">
        <f t="shared" si="4"/>
        <v>748.78778517990281</v>
      </c>
      <c r="U14" s="40">
        <f t="shared" si="5"/>
        <v>13863.715941171442</v>
      </c>
      <c r="V14" s="40">
        <f t="shared" si="6"/>
        <v>3940.9170360787944</v>
      </c>
      <c r="W14" s="38">
        <f t="shared" si="7"/>
        <v>10151.007553066527</v>
      </c>
    </row>
    <row r="15" spans="1:24">
      <c r="A15" s="8">
        <v>1770</v>
      </c>
      <c r="B15" s="4">
        <v>864444000</v>
      </c>
      <c r="C15" s="4">
        <v>171127000</v>
      </c>
      <c r="D15" s="4">
        <v>74124000</v>
      </c>
      <c r="E15" s="4">
        <v>598511000</v>
      </c>
      <c r="F15" s="4">
        <v>3711000</v>
      </c>
      <c r="G15" s="4">
        <v>16555000</v>
      </c>
      <c r="H15" s="4">
        <v>416000</v>
      </c>
      <c r="I15" s="22">
        <f t="shared" si="11"/>
        <v>100</v>
      </c>
      <c r="J15" s="4">
        <f>C15/$B$15*100</f>
        <v>19.796192697271309</v>
      </c>
      <c r="K15" s="22">
        <f t="shared" ref="K15:O15" si="16">D15/$B$15*100</f>
        <v>8.5747601926787631</v>
      </c>
      <c r="L15" s="4">
        <f t="shared" si="16"/>
        <v>69.236526599756615</v>
      </c>
      <c r="M15" s="32">
        <f t="shared" si="16"/>
        <v>0.42929327984230325</v>
      </c>
      <c r="N15" s="4">
        <f t="shared" si="16"/>
        <v>1.9151038123927056</v>
      </c>
      <c r="O15" s="30">
        <f t="shared" si="16"/>
        <v>4.8123418058312627E-2</v>
      </c>
      <c r="P15" s="36">
        <v>38.5</v>
      </c>
      <c r="Q15" s="40">
        <f t="shared" si="2"/>
        <v>864.02358047484847</v>
      </c>
      <c r="R15" s="40">
        <f t="shared" si="9"/>
        <v>479.87238506100988</v>
      </c>
      <c r="S15" s="40">
        <f t="shared" si="3"/>
        <v>1411.2253213642105</v>
      </c>
      <c r="T15" s="40">
        <f t="shared" si="4"/>
        <v>745.55284303495239</v>
      </c>
      <c r="U15" s="40">
        <f t="shared" si="5"/>
        <v>10098.378746296559</v>
      </c>
      <c r="V15" s="40">
        <f t="shared" si="6"/>
        <v>3801.0313640515178</v>
      </c>
      <c r="W15" s="38">
        <f t="shared" si="7"/>
        <v>9542.8974725532426</v>
      </c>
    </row>
    <row r="16" spans="1:24">
      <c r="A16" s="8">
        <v>1780</v>
      </c>
      <c r="B16" s="4">
        <v>949408000</v>
      </c>
      <c r="C16" s="4">
        <v>178189000</v>
      </c>
      <c r="D16" s="4">
        <v>74273000</v>
      </c>
      <c r="E16" s="4">
        <v>674619000</v>
      </c>
      <c r="F16" s="4">
        <v>4456000</v>
      </c>
      <c r="G16" s="4">
        <v>17422000</v>
      </c>
      <c r="H16" s="4">
        <v>449000</v>
      </c>
      <c r="I16" s="22">
        <f t="shared" si="11"/>
        <v>100</v>
      </c>
      <c r="J16" s="4">
        <f>C16/$B$16*100</f>
        <v>18.768432539013784</v>
      </c>
      <c r="K16" s="22">
        <f t="shared" ref="K16:O16" si="17">D16/$B$16*100</f>
        <v>7.8230855438336313</v>
      </c>
      <c r="L16" s="4">
        <f t="shared" si="17"/>
        <v>71.056805925376651</v>
      </c>
      <c r="M16" s="32">
        <f t="shared" si="17"/>
        <v>0.46934510768815935</v>
      </c>
      <c r="N16" s="4">
        <f t="shared" si="17"/>
        <v>1.8350382554181133</v>
      </c>
      <c r="O16" s="30">
        <f t="shared" si="17"/>
        <v>4.7292628669655196E-2</v>
      </c>
      <c r="P16" s="36">
        <v>39</v>
      </c>
      <c r="Q16" s="40">
        <f t="shared" si="2"/>
        <v>796.91765816171767</v>
      </c>
      <c r="R16" s="40">
        <f t="shared" si="9"/>
        <v>466.83916368313754</v>
      </c>
      <c r="S16" s="40">
        <f t="shared" si="3"/>
        <v>1426.6850788312297</v>
      </c>
      <c r="T16" s="40">
        <f t="shared" si="4"/>
        <v>670.03251177562231</v>
      </c>
      <c r="U16" s="40">
        <f t="shared" si="5"/>
        <v>8519.2488608545009</v>
      </c>
      <c r="V16" s="40">
        <f t="shared" si="6"/>
        <v>3658.7817687489355</v>
      </c>
      <c r="W16" s="38">
        <f t="shared" si="7"/>
        <v>8956.3514068610657</v>
      </c>
    </row>
    <row r="17" spans="1:23">
      <c r="A17" s="8">
        <v>1790</v>
      </c>
      <c r="B17" s="4">
        <v>982616000</v>
      </c>
      <c r="C17" s="4">
        <v>185267000</v>
      </c>
      <c r="D17" s="4">
        <v>74457000</v>
      </c>
      <c r="E17" s="4">
        <v>698132000</v>
      </c>
      <c r="F17" s="4">
        <v>5921000</v>
      </c>
      <c r="G17" s="4">
        <v>18353000</v>
      </c>
      <c r="H17" s="4">
        <v>486000</v>
      </c>
      <c r="I17" s="22">
        <f t="shared" si="11"/>
        <v>100</v>
      </c>
      <c r="J17" s="4">
        <f>C17/$B$17*100</f>
        <v>18.854466037597597</v>
      </c>
      <c r="K17" s="22">
        <f t="shared" ref="K17:O17" si="18">D17/$B$17*100</f>
        <v>7.57742597311666</v>
      </c>
      <c r="L17" s="4">
        <f t="shared" si="18"/>
        <v>71.048303711724628</v>
      </c>
      <c r="M17" s="32">
        <f t="shared" si="18"/>
        <v>0.60257516669787592</v>
      </c>
      <c r="N17" s="4">
        <f t="shared" si="18"/>
        <v>1.8677693015379355</v>
      </c>
      <c r="O17" s="30">
        <f t="shared" si="18"/>
        <v>4.9459809325311209E-2</v>
      </c>
      <c r="P17" s="36">
        <v>39.5</v>
      </c>
      <c r="Q17" s="40">
        <f t="shared" si="2"/>
        <v>779.85703469106954</v>
      </c>
      <c r="R17" s="40">
        <f t="shared" si="9"/>
        <v>454.76035039555757</v>
      </c>
      <c r="S17" s="40">
        <f t="shared" si="3"/>
        <v>1441.4050525707871</v>
      </c>
      <c r="T17" s="40">
        <f t="shared" si="4"/>
        <v>655.76674394731185</v>
      </c>
      <c r="U17" s="40">
        <f t="shared" si="5"/>
        <v>6493.5758014573184</v>
      </c>
      <c r="V17" s="40">
        <f t="shared" si="6"/>
        <v>3517.7092419994019</v>
      </c>
      <c r="W17" s="38">
        <f t="shared" si="7"/>
        <v>8380.5724583931842</v>
      </c>
    </row>
    <row r="18" spans="1:23">
      <c r="A18" s="8">
        <v>1800</v>
      </c>
      <c r="B18" s="4">
        <v>981903000</v>
      </c>
      <c r="C18" s="4">
        <v>195292000</v>
      </c>
      <c r="D18" s="4">
        <v>74670000</v>
      </c>
      <c r="E18" s="4">
        <v>685967000</v>
      </c>
      <c r="F18" s="4">
        <v>5992000</v>
      </c>
      <c r="G18" s="4">
        <v>19454000</v>
      </c>
      <c r="H18" s="4">
        <v>528000</v>
      </c>
      <c r="I18" s="22">
        <f t="shared" si="11"/>
        <v>100</v>
      </c>
      <c r="J18" s="4">
        <f>C18/$B$18*100</f>
        <v>19.889133651694717</v>
      </c>
      <c r="K18" s="22">
        <f t="shared" ref="K18:O18" si="19">D18/$B$18*100</f>
        <v>7.6046208230344536</v>
      </c>
      <c r="L18" s="4">
        <f t="shared" si="19"/>
        <v>69.860974047334608</v>
      </c>
      <c r="M18" s="32">
        <f t="shared" si="19"/>
        <v>0.61024357803163864</v>
      </c>
      <c r="N18" s="4">
        <f t="shared" si="19"/>
        <v>1.9812547675279533</v>
      </c>
      <c r="O18" s="30">
        <f t="shared" si="19"/>
        <v>5.3773132376619688E-2</v>
      </c>
      <c r="P18" s="36">
        <v>40</v>
      </c>
      <c r="Q18" s="40">
        <f t="shared" si="2"/>
        <v>790.30209705031962</v>
      </c>
      <c r="R18" s="40">
        <f t="shared" si="9"/>
        <v>436.87692243375523</v>
      </c>
      <c r="S18" s="40">
        <f t="shared" si="3"/>
        <v>1455.4869577942181</v>
      </c>
      <c r="T18" s="40">
        <f t="shared" si="4"/>
        <v>675.84422269481013</v>
      </c>
      <c r="U18" s="40">
        <f t="shared" si="5"/>
        <v>6497.855760495645</v>
      </c>
      <c r="V18" s="40">
        <f t="shared" si="6"/>
        <v>3360.6322330464741</v>
      </c>
      <c r="W18" s="38">
        <f t="shared" si="7"/>
        <v>7811.5807724953729</v>
      </c>
    </row>
    <row r="19" spans="1:23">
      <c r="A19" s="8">
        <v>1810</v>
      </c>
      <c r="B19" s="4">
        <v>1045072000</v>
      </c>
      <c r="C19" s="4">
        <v>203145000</v>
      </c>
      <c r="D19" s="4">
        <v>74911000</v>
      </c>
      <c r="E19" s="4">
        <v>737589000</v>
      </c>
      <c r="F19" s="4">
        <v>8000000</v>
      </c>
      <c r="G19" s="4">
        <v>20849000</v>
      </c>
      <c r="H19" s="4">
        <v>578000</v>
      </c>
      <c r="I19" s="22">
        <f t="shared" si="11"/>
        <v>100</v>
      </c>
      <c r="J19" s="4">
        <f>C19/$B$19*100</f>
        <v>19.438373624018247</v>
      </c>
      <c r="K19" s="22">
        <f t="shared" ref="K19:O19" si="20">D19/$B$19*100</f>
        <v>7.1680228730652047</v>
      </c>
      <c r="L19" s="4">
        <f t="shared" si="20"/>
        <v>70.577816648039558</v>
      </c>
      <c r="M19" s="32">
        <f t="shared" si="20"/>
        <v>0.76549749682318546</v>
      </c>
      <c r="N19" s="4">
        <f t="shared" si="20"/>
        <v>1.9949821639083241</v>
      </c>
      <c r="O19" s="30">
        <f t="shared" si="20"/>
        <v>5.5307194145475143E-2</v>
      </c>
      <c r="P19" s="36">
        <v>40.5</v>
      </c>
      <c r="Q19" s="40">
        <f t="shared" si="2"/>
        <v>751.81422906747105</v>
      </c>
      <c r="R19" s="40">
        <f t="shared" si="9"/>
        <v>425.23837670202118</v>
      </c>
      <c r="S19" s="40">
        <f t="shared" si="3"/>
        <v>1468.9394919000611</v>
      </c>
      <c r="T19" s="40">
        <f t="shared" si="4"/>
        <v>636.40037925342835</v>
      </c>
      <c r="U19" s="40">
        <f t="shared" si="5"/>
        <v>4927.7301391688788</v>
      </c>
      <c r="V19" s="40">
        <f t="shared" si="6"/>
        <v>3174.9705599768417</v>
      </c>
      <c r="W19" s="38">
        <f t="shared" si="7"/>
        <v>7225.0364722768627</v>
      </c>
    </row>
    <row r="20" spans="1:23">
      <c r="A20" s="8">
        <v>1820</v>
      </c>
      <c r="B20" s="4">
        <v>1069840000</v>
      </c>
      <c r="C20" s="4">
        <v>217073000</v>
      </c>
      <c r="D20" s="4">
        <v>75955000</v>
      </c>
      <c r="E20" s="4">
        <v>742746000</v>
      </c>
      <c r="F20" s="4">
        <v>10673000</v>
      </c>
      <c r="G20" s="4">
        <v>22750000</v>
      </c>
      <c r="H20" s="4">
        <v>643000</v>
      </c>
      <c r="I20" s="22">
        <f t="shared" si="11"/>
        <v>100</v>
      </c>
      <c r="J20" s="4">
        <f>C20/$B$20*100</f>
        <v>20.290230314813428</v>
      </c>
      <c r="K20" s="22">
        <f t="shared" ref="K20:O20" si="21">D20/$B$20*100</f>
        <v>7.0996597622074331</v>
      </c>
      <c r="L20" s="4">
        <f t="shared" si="21"/>
        <v>69.42589546100352</v>
      </c>
      <c r="M20" s="32">
        <f t="shared" si="21"/>
        <v>0.99762581320571309</v>
      </c>
      <c r="N20" s="4">
        <f t="shared" si="21"/>
        <v>2.1264862035444554</v>
      </c>
      <c r="O20" s="30">
        <f t="shared" si="21"/>
        <v>6.0102445225454278E-2</v>
      </c>
      <c r="P20" s="36">
        <v>41</v>
      </c>
      <c r="Q20" s="40">
        <f t="shared" si="2"/>
        <v>743.47565991176248</v>
      </c>
      <c r="R20" s="40">
        <f t="shared" si="9"/>
        <v>402.86692557034382</v>
      </c>
      <c r="S20" s="40">
        <f t="shared" si="3"/>
        <v>1466.6347365802994</v>
      </c>
      <c r="T20" s="40">
        <f t="shared" si="4"/>
        <v>639.78399716326055</v>
      </c>
      <c r="U20" s="40">
        <f t="shared" si="5"/>
        <v>3739.204582573986</v>
      </c>
      <c r="V20" s="40">
        <f t="shared" si="6"/>
        <v>2945.5904592627808</v>
      </c>
      <c r="W20" s="38">
        <f t="shared" si="7"/>
        <v>6574.8483889183453</v>
      </c>
    </row>
    <row r="21" spans="1:23">
      <c r="A21" s="8">
        <v>1830</v>
      </c>
      <c r="B21" s="4">
        <v>1138390000</v>
      </c>
      <c r="C21" s="4">
        <v>234936000</v>
      </c>
      <c r="D21" s="4">
        <v>78724000</v>
      </c>
      <c r="E21" s="4">
        <v>783402000</v>
      </c>
      <c r="F21" s="4">
        <v>14279000</v>
      </c>
      <c r="G21" s="4">
        <v>26304000</v>
      </c>
      <c r="H21" s="4">
        <v>745000</v>
      </c>
      <c r="I21" s="22">
        <f t="shared" si="11"/>
        <v>100</v>
      </c>
      <c r="J21" s="4">
        <f>C21/$B$21*100</f>
        <v>20.637567090364463</v>
      </c>
      <c r="K21" s="22">
        <f t="shared" ref="K21:O21" si="22">D21/$B$21*100</f>
        <v>6.9153804935039833</v>
      </c>
      <c r="L21" s="4">
        <f t="shared" si="22"/>
        <v>68.816662128093185</v>
      </c>
      <c r="M21" s="32">
        <f t="shared" si="22"/>
        <v>1.2543153049482163</v>
      </c>
      <c r="N21" s="4">
        <f t="shared" si="22"/>
        <v>2.3106316815853969</v>
      </c>
      <c r="O21" s="30">
        <f t="shared" si="22"/>
        <v>6.5443301504756718E-2</v>
      </c>
      <c r="P21" s="36">
        <v>41.5</v>
      </c>
      <c r="Q21" s="40">
        <f t="shared" si="2"/>
        <v>707.2268730399951</v>
      </c>
      <c r="R21" s="40">
        <f t="shared" si="9"/>
        <v>376.77501206086083</v>
      </c>
      <c r="S21" s="40">
        <f t="shared" si="3"/>
        <v>1432.304717191553</v>
      </c>
      <c r="T21" s="40">
        <f t="shared" si="4"/>
        <v>613.97863444424354</v>
      </c>
      <c r="U21" s="40">
        <f t="shared" si="5"/>
        <v>2828.995021099046</v>
      </c>
      <c r="V21" s="40">
        <f t="shared" si="6"/>
        <v>2578.6726236123532</v>
      </c>
      <c r="W21" s="38">
        <f t="shared" si="7"/>
        <v>5743.8710700308266</v>
      </c>
    </row>
    <row r="22" spans="1:23">
      <c r="A22" s="8">
        <v>1840</v>
      </c>
      <c r="B22" s="4">
        <v>1192727000</v>
      </c>
      <c r="C22" s="4">
        <v>257033000</v>
      </c>
      <c r="D22" s="4">
        <v>82015000</v>
      </c>
      <c r="E22" s="4">
        <v>804016000</v>
      </c>
      <c r="F22" s="4">
        <v>19010000</v>
      </c>
      <c r="G22" s="4">
        <v>29750000</v>
      </c>
      <c r="H22" s="4">
        <v>903000</v>
      </c>
      <c r="I22" s="22">
        <f t="shared" si="11"/>
        <v>100</v>
      </c>
      <c r="J22" s="4">
        <f>C22/$B$22*100</f>
        <v>21.550027793451477</v>
      </c>
      <c r="K22" s="22">
        <f t="shared" ref="K22:O22" si="23">D22/$B$22*100</f>
        <v>6.8762591942665843</v>
      </c>
      <c r="L22" s="4">
        <f t="shared" si="23"/>
        <v>67.409893462628077</v>
      </c>
      <c r="M22" s="32">
        <f t="shared" si="23"/>
        <v>1.5938265839542494</v>
      </c>
      <c r="N22" s="4">
        <f t="shared" si="23"/>
        <v>2.4942841069247197</v>
      </c>
      <c r="O22" s="30">
        <f t="shared" si="23"/>
        <v>7.5708858774891488E-2</v>
      </c>
      <c r="P22" s="36">
        <v>42</v>
      </c>
      <c r="Q22" s="40">
        <f t="shared" si="2"/>
        <v>683.14040010832309</v>
      </c>
      <c r="R22" s="40">
        <f t="shared" si="9"/>
        <v>348.53305347068107</v>
      </c>
      <c r="S22" s="40">
        <f t="shared" si="3"/>
        <v>1391.3951313225509</v>
      </c>
      <c r="T22" s="40">
        <f t="shared" si="4"/>
        <v>605.44463742606536</v>
      </c>
      <c r="U22" s="40">
        <f t="shared" si="5"/>
        <v>2150.5475698439982</v>
      </c>
      <c r="V22" s="40">
        <f t="shared" si="6"/>
        <v>2307.4496280595095</v>
      </c>
      <c r="W22" s="38">
        <f t="shared" si="7"/>
        <v>4795.9472649739037</v>
      </c>
    </row>
    <row r="23" spans="1:23">
      <c r="A23" s="8">
        <v>1850</v>
      </c>
      <c r="B23" s="4">
        <v>1244326000</v>
      </c>
      <c r="C23" s="4">
        <v>272545000</v>
      </c>
      <c r="D23" s="4">
        <v>85371000</v>
      </c>
      <c r="E23" s="4">
        <v>825758000</v>
      </c>
      <c r="F23" s="4">
        <v>25658000</v>
      </c>
      <c r="G23" s="4">
        <v>33730000</v>
      </c>
      <c r="H23" s="4">
        <v>1264000</v>
      </c>
      <c r="I23" s="22">
        <f t="shared" si="11"/>
        <v>100</v>
      </c>
      <c r="J23" s="4">
        <f>C23/$B$23*100</f>
        <v>21.903022198362809</v>
      </c>
      <c r="K23" s="22">
        <f t="shared" ref="K23:O23" si="24">D23/$B$23*100</f>
        <v>6.8608226461554285</v>
      </c>
      <c r="L23" s="4">
        <f t="shared" si="24"/>
        <v>66.361869799393403</v>
      </c>
      <c r="M23" s="32">
        <f t="shared" si="24"/>
        <v>2.0619998296266413</v>
      </c>
      <c r="N23" s="4">
        <f t="shared" si="24"/>
        <v>2.7107044295465976</v>
      </c>
      <c r="O23" s="30">
        <f t="shared" si="24"/>
        <v>0.1015810969151171</v>
      </c>
      <c r="P23" s="36">
        <v>42.5</v>
      </c>
      <c r="Q23" s="40">
        <f t="shared" si="2"/>
        <v>662.6077089122947</v>
      </c>
      <c r="R23" s="40">
        <f t="shared" si="9"/>
        <v>332.60921474225808</v>
      </c>
      <c r="S23" s="40">
        <f t="shared" si="3"/>
        <v>1352.6113883479188</v>
      </c>
      <c r="T23" s="40">
        <f t="shared" si="4"/>
        <v>596.52133073929826</v>
      </c>
      <c r="U23" s="40">
        <f t="shared" si="5"/>
        <v>1612.3080013717174</v>
      </c>
      <c r="V23" s="40">
        <f t="shared" si="6"/>
        <v>2059.4084843771566</v>
      </c>
      <c r="W23" s="38">
        <f t="shared" si="7"/>
        <v>3467.0069726027723</v>
      </c>
    </row>
    <row r="24" spans="1:23">
      <c r="A24" s="8">
        <v>1860</v>
      </c>
      <c r="B24" s="4">
        <v>1270042000</v>
      </c>
      <c r="C24" s="4">
        <v>293712000</v>
      </c>
      <c r="D24" s="4">
        <v>89439000</v>
      </c>
      <c r="E24" s="4">
        <v>811631000</v>
      </c>
      <c r="F24" s="4">
        <v>34824000</v>
      </c>
      <c r="G24" s="4">
        <v>38454000</v>
      </c>
      <c r="H24" s="4">
        <v>1982000</v>
      </c>
      <c r="I24" s="22">
        <f t="shared" si="11"/>
        <v>100</v>
      </c>
      <c r="J24" s="4">
        <f>C24/$B$24*100</f>
        <v>23.126164331573289</v>
      </c>
      <c r="K24" s="22">
        <f t="shared" ref="K24:O24" si="25">D24/$B$24*100</f>
        <v>7.0422080529620272</v>
      </c>
      <c r="L24" s="4">
        <f t="shared" si="25"/>
        <v>63.905839334447215</v>
      </c>
      <c r="M24" s="32">
        <f t="shared" si="25"/>
        <v>2.7419565652159537</v>
      </c>
      <c r="N24" s="4">
        <f t="shared" si="25"/>
        <v>3.0277738846431852</v>
      </c>
      <c r="O24" s="30">
        <f t="shared" si="25"/>
        <v>0.15605783115833965</v>
      </c>
      <c r="P24" s="36">
        <v>43</v>
      </c>
      <c r="Q24" s="40">
        <f t="shared" si="2"/>
        <v>656.82867180770404</v>
      </c>
      <c r="R24" s="40">
        <f t="shared" si="9"/>
        <v>312.27004865694249</v>
      </c>
      <c r="S24" s="40">
        <f t="shared" si="3"/>
        <v>1306.2791620420774</v>
      </c>
      <c r="T24" s="40">
        <f t="shared" si="4"/>
        <v>614.04424726567572</v>
      </c>
      <c r="U24" s="40">
        <f t="shared" si="5"/>
        <v>1201.9092607298601</v>
      </c>
      <c r="V24" s="40">
        <f t="shared" si="6"/>
        <v>1827.6660404980641</v>
      </c>
      <c r="W24" s="38">
        <f t="shared" si="7"/>
        <v>2237.0601647166368</v>
      </c>
    </row>
    <row r="25" spans="1:23">
      <c r="A25" s="8">
        <v>1870</v>
      </c>
      <c r="B25" s="4">
        <v>1309428000</v>
      </c>
      <c r="C25" s="4">
        <v>314203000</v>
      </c>
      <c r="D25" s="4">
        <v>94884000</v>
      </c>
      <c r="E25" s="4">
        <v>812497000</v>
      </c>
      <c r="F25" s="4">
        <v>42458000</v>
      </c>
      <c r="G25" s="4">
        <v>42733000</v>
      </c>
      <c r="H25" s="4">
        <v>2653000</v>
      </c>
      <c r="I25" s="22">
        <f t="shared" si="11"/>
        <v>100</v>
      </c>
      <c r="J25" s="4">
        <f>C25/$B$25*100</f>
        <v>23.995439229953845</v>
      </c>
      <c r="K25" s="22">
        <f t="shared" ref="K25:O25" si="26">D25/$B$25*100</f>
        <v>7.2462174323445057</v>
      </c>
      <c r="L25" s="4">
        <f t="shared" si="26"/>
        <v>62.049765241005993</v>
      </c>
      <c r="M25" s="32">
        <f t="shared" si="26"/>
        <v>3.2424845046844881</v>
      </c>
      <c r="N25" s="4">
        <f t="shared" si="26"/>
        <v>3.2634860412332714</v>
      </c>
      <c r="O25" s="30">
        <f t="shared" si="26"/>
        <v>0.20260755077789691</v>
      </c>
      <c r="P25" s="36">
        <v>43.5</v>
      </c>
      <c r="Q25" s="40">
        <f t="shared" si="2"/>
        <v>644.47987976429408</v>
      </c>
      <c r="R25" s="40">
        <f t="shared" si="9"/>
        <v>295.29935306259665</v>
      </c>
      <c r="S25" s="40">
        <f t="shared" si="3"/>
        <v>1245.6348500602053</v>
      </c>
      <c r="T25" s="40">
        <f t="shared" si="4"/>
        <v>620.52220731443174</v>
      </c>
      <c r="U25" s="40">
        <f t="shared" si="5"/>
        <v>997.26735814493782</v>
      </c>
      <c r="V25" s="40">
        <f t="shared" si="6"/>
        <v>1663.7795536139197</v>
      </c>
      <c r="W25" s="38">
        <f t="shared" si="7"/>
        <v>1690.693433685203</v>
      </c>
    </row>
    <row r="26" spans="1:23">
      <c r="A26" s="8">
        <v>1880</v>
      </c>
      <c r="B26" s="4">
        <v>1397682000</v>
      </c>
      <c r="C26" s="4">
        <v>345230000</v>
      </c>
      <c r="D26" s="4">
        <v>101284000</v>
      </c>
      <c r="E26" s="4">
        <v>845008000</v>
      </c>
      <c r="F26" s="4">
        <v>54806000</v>
      </c>
      <c r="G26" s="4">
        <v>48070000</v>
      </c>
      <c r="H26" s="4">
        <v>3284000</v>
      </c>
      <c r="I26" s="22">
        <f t="shared" si="11"/>
        <v>100</v>
      </c>
      <c r="J26" s="4">
        <f>C26/$B$26*100</f>
        <v>24.700182158745694</v>
      </c>
      <c r="K26" s="22">
        <f t="shared" ref="K26:O26" si="27">D26/$B$26*100</f>
        <v>7.2465696775089041</v>
      </c>
      <c r="L26" s="4">
        <f t="shared" si="27"/>
        <v>60.457815153947749</v>
      </c>
      <c r="M26" s="32">
        <f t="shared" si="27"/>
        <v>3.9212066836376227</v>
      </c>
      <c r="N26" s="4">
        <f t="shared" si="27"/>
        <v>3.4392658702050967</v>
      </c>
      <c r="O26" s="30">
        <f t="shared" si="27"/>
        <v>0.23496045595493109</v>
      </c>
      <c r="P26" s="36">
        <v>44</v>
      </c>
      <c r="Q26" s="40">
        <f t="shared" si="2"/>
        <v>610.7254726039256</v>
      </c>
      <c r="R26" s="40">
        <f t="shared" si="9"/>
        <v>271.8489839513548</v>
      </c>
      <c r="S26" s="40">
        <f t="shared" si="3"/>
        <v>1180.3377853594222</v>
      </c>
      <c r="T26" s="40">
        <f t="shared" si="4"/>
        <v>603.50614112555138</v>
      </c>
      <c r="U26" s="40">
        <f t="shared" si="5"/>
        <v>781.45945496075058</v>
      </c>
      <c r="V26" s="40">
        <f t="shared" si="6"/>
        <v>1496.0581112513983</v>
      </c>
      <c r="W26" s="38">
        <f t="shared" si="7"/>
        <v>1381.5365751112402</v>
      </c>
    </row>
    <row r="27" spans="1:23">
      <c r="A27" s="8">
        <v>1890</v>
      </c>
      <c r="B27" s="4">
        <v>1516023000</v>
      </c>
      <c r="C27" s="4">
        <v>377239000</v>
      </c>
      <c r="D27" s="4">
        <v>108829000</v>
      </c>
      <c r="E27" s="4">
        <v>899732000</v>
      </c>
      <c r="F27" s="4">
        <v>68078000</v>
      </c>
      <c r="G27" s="4">
        <v>57845000</v>
      </c>
      <c r="H27" s="4">
        <v>4300000</v>
      </c>
      <c r="I27" s="22">
        <f t="shared" si="11"/>
        <v>100</v>
      </c>
      <c r="J27" s="4">
        <f>C27/$B$27*100</f>
        <v>24.883461530596833</v>
      </c>
      <c r="K27" s="22">
        <f t="shared" ref="K27:O27" si="28">D27/$B$27*100</f>
        <v>7.1785850214673523</v>
      </c>
      <c r="L27" s="4">
        <f t="shared" si="28"/>
        <v>59.348176116061566</v>
      </c>
      <c r="M27" s="32">
        <f t="shared" si="28"/>
        <v>4.4905651167561444</v>
      </c>
      <c r="N27" s="4">
        <f t="shared" si="28"/>
        <v>3.8155753573659501</v>
      </c>
      <c r="O27" s="30">
        <f t="shared" si="28"/>
        <v>0.28363685775215808</v>
      </c>
      <c r="P27" s="36">
        <v>44.5</v>
      </c>
      <c r="Q27" s="40">
        <f t="shared" si="2"/>
        <v>569.45046348241419</v>
      </c>
      <c r="R27" s="40">
        <f t="shared" si="9"/>
        <v>251.60947523645589</v>
      </c>
      <c r="S27" s="40">
        <f t="shared" si="3"/>
        <v>1110.9892344097152</v>
      </c>
      <c r="T27" s="40">
        <f t="shared" si="4"/>
        <v>573.2402567921182</v>
      </c>
      <c r="U27" s="40">
        <f t="shared" si="5"/>
        <v>636.260705147625</v>
      </c>
      <c r="V27" s="40">
        <f t="shared" si="6"/>
        <v>1257.3728956889236</v>
      </c>
      <c r="W27" s="38">
        <f t="shared" si="7"/>
        <v>1067.0982664566936</v>
      </c>
    </row>
    <row r="28" spans="1:23">
      <c r="A28" s="8">
        <v>1900</v>
      </c>
      <c r="B28" s="4">
        <v>1633845000</v>
      </c>
      <c r="C28" s="4">
        <v>413311000</v>
      </c>
      <c r="D28" s="4">
        <v>116634000</v>
      </c>
      <c r="E28" s="4">
        <v>949817000</v>
      </c>
      <c r="F28" s="4">
        <v>81656000</v>
      </c>
      <c r="G28" s="4">
        <v>67345000</v>
      </c>
      <c r="H28" s="4">
        <v>5082000</v>
      </c>
      <c r="I28" s="22">
        <f t="shared" si="11"/>
        <v>100</v>
      </c>
      <c r="J28" s="4">
        <f>C28/$B$28*100</f>
        <v>25.296830482695725</v>
      </c>
      <c r="K28" s="22">
        <f t="shared" ref="K28:O28" si="29">D28/$B$28*100</f>
        <v>7.1386208606079524</v>
      </c>
      <c r="L28" s="4">
        <f t="shared" si="29"/>
        <v>58.133849906202848</v>
      </c>
      <c r="M28" s="32">
        <f t="shared" si="29"/>
        <v>4.9977813072843507</v>
      </c>
      <c r="N28" s="4">
        <f t="shared" si="29"/>
        <v>4.1218720258041612</v>
      </c>
      <c r="O28" s="30">
        <f t="shared" si="29"/>
        <v>0.31104541740495584</v>
      </c>
      <c r="P28" s="36">
        <v>45</v>
      </c>
      <c r="Q28" s="40">
        <f t="shared" si="2"/>
        <v>534.32241124464076</v>
      </c>
      <c r="R28" s="40">
        <f t="shared" si="9"/>
        <v>232.23042437274728</v>
      </c>
      <c r="S28" s="40">
        <f t="shared" si="3"/>
        <v>1048.2909145772765</v>
      </c>
      <c r="T28" s="40">
        <f t="shared" si="4"/>
        <v>549.11386945901393</v>
      </c>
      <c r="U28" s="40">
        <f t="shared" si="5"/>
        <v>536.42164300848856</v>
      </c>
      <c r="V28" s="40">
        <f t="shared" si="6"/>
        <v>1092.1368608567357</v>
      </c>
      <c r="W28" s="38">
        <f t="shared" si="7"/>
        <v>913.04190847348525</v>
      </c>
    </row>
    <row r="29" spans="1:23">
      <c r="A29" s="8">
        <v>1910</v>
      </c>
      <c r="B29" s="4">
        <v>1753591000</v>
      </c>
      <c r="C29" s="4">
        <v>449086000</v>
      </c>
      <c r="D29" s="4">
        <v>124436000</v>
      </c>
      <c r="E29" s="4">
        <v>995060000</v>
      </c>
      <c r="F29" s="4">
        <v>98798000</v>
      </c>
      <c r="G29" s="4">
        <v>80287000</v>
      </c>
      <c r="H29" s="4">
        <v>5924000</v>
      </c>
      <c r="I29" s="22">
        <f t="shared" si="11"/>
        <v>100</v>
      </c>
      <c r="J29" s="4">
        <f>C29/$B$29*100</f>
        <v>25.609506435651184</v>
      </c>
      <c r="K29" s="22">
        <f t="shared" ref="K29:O29" si="30">D29/$B$29*100</f>
        <v>7.0960674410395583</v>
      </c>
      <c r="L29" s="4">
        <f t="shared" si="30"/>
        <v>56.744132468745569</v>
      </c>
      <c r="M29" s="32">
        <f t="shared" si="30"/>
        <v>5.6340389520703518</v>
      </c>
      <c r="N29" s="4">
        <f t="shared" si="30"/>
        <v>4.5784336256287812</v>
      </c>
      <c r="O29" s="30">
        <f t="shared" si="30"/>
        <v>0.33782107686455964</v>
      </c>
      <c r="P29" s="36">
        <v>46</v>
      </c>
      <c r="Q29" s="40">
        <f t="shared" si="2"/>
        <v>508.8985972213589</v>
      </c>
      <c r="R29" s="40">
        <f t="shared" si="9"/>
        <v>218.48009763457972</v>
      </c>
      <c r="S29" s="40">
        <f t="shared" si="3"/>
        <v>1004.3989907202772</v>
      </c>
      <c r="T29" s="40">
        <f t="shared" si="4"/>
        <v>535.79468473829172</v>
      </c>
      <c r="U29" s="40">
        <f t="shared" si="5"/>
        <v>453.20172953322322</v>
      </c>
      <c r="V29" s="40">
        <f t="shared" si="6"/>
        <v>936.44550650714348</v>
      </c>
      <c r="W29" s="38">
        <f t="shared" si="7"/>
        <v>800.67384285266564</v>
      </c>
    </row>
    <row r="30" spans="1:23">
      <c r="A30" s="8">
        <v>1920</v>
      </c>
      <c r="B30" s="4">
        <v>1888031000</v>
      </c>
      <c r="C30" s="4">
        <v>465525000</v>
      </c>
      <c r="D30" s="4">
        <v>143169000</v>
      </c>
      <c r="E30" s="4">
        <v>1060252000</v>
      </c>
      <c r="F30" s="4">
        <v>114829000</v>
      </c>
      <c r="G30" s="4">
        <v>97166000</v>
      </c>
      <c r="H30" s="4">
        <v>7090000</v>
      </c>
      <c r="I30" s="22">
        <f t="shared" si="11"/>
        <v>100</v>
      </c>
      <c r="J30" s="4">
        <f>C30/$B$30*100</f>
        <v>24.656639642039778</v>
      </c>
      <c r="K30" s="22">
        <f t="shared" ref="K30:O30" si="31">D30/$B$30*100</f>
        <v>7.5829793048948879</v>
      </c>
      <c r="L30" s="4">
        <f t="shared" si="31"/>
        <v>56.156493193173205</v>
      </c>
      <c r="M30" s="32">
        <f t="shared" si="31"/>
        <v>6.0819446290871282</v>
      </c>
      <c r="N30" s="4">
        <f t="shared" si="31"/>
        <v>5.1464197356928993</v>
      </c>
      <c r="O30" s="30">
        <f t="shared" si="31"/>
        <v>0.37552349511210359</v>
      </c>
      <c r="P30" s="36">
        <v>47</v>
      </c>
      <c r="Q30" s="40">
        <f t="shared" si="2"/>
        <v>482.93698567449366</v>
      </c>
      <c r="R30" s="40">
        <f t="shared" si="9"/>
        <v>215.34679625094503</v>
      </c>
      <c r="S30" s="40">
        <f t="shared" si="3"/>
        <v>891.95582205457038</v>
      </c>
      <c r="T30" s="40">
        <f t="shared" si="4"/>
        <v>513.78165742051578</v>
      </c>
      <c r="U30" s="40">
        <f t="shared" si="5"/>
        <v>398.40809610242746</v>
      </c>
      <c r="V30" s="40">
        <f t="shared" si="6"/>
        <v>790.59386892000464</v>
      </c>
      <c r="W30" s="38">
        <f t="shared" si="7"/>
        <v>683.54086195432012</v>
      </c>
    </row>
    <row r="31" spans="1:23">
      <c r="A31" s="8">
        <v>1930</v>
      </c>
      <c r="B31" s="4">
        <v>2073360000</v>
      </c>
      <c r="C31" s="4">
        <v>501115000</v>
      </c>
      <c r="D31" s="4">
        <v>165022000</v>
      </c>
      <c r="E31" s="4">
        <v>1145914000</v>
      </c>
      <c r="F31" s="4">
        <v>133650000</v>
      </c>
      <c r="G31" s="4">
        <v>119310000</v>
      </c>
      <c r="H31" s="4">
        <v>8349000</v>
      </c>
      <c r="I31" s="22">
        <f t="shared" si="11"/>
        <v>100</v>
      </c>
      <c r="J31" s="4">
        <f>C31/$B$31*100</f>
        <v>24.169222903885483</v>
      </c>
      <c r="K31" s="22">
        <f t="shared" ref="K31:O31" si="32">D31/$B$31*100</f>
        <v>7.9591580815680825</v>
      </c>
      <c r="L31" s="4">
        <f t="shared" si="32"/>
        <v>55.268453138866377</v>
      </c>
      <c r="M31" s="32">
        <f t="shared" si="32"/>
        <v>6.4460585715939347</v>
      </c>
      <c r="N31" s="4">
        <f t="shared" si="32"/>
        <v>5.7544275957865496</v>
      </c>
      <c r="O31" s="30">
        <f t="shared" si="32"/>
        <v>0.40267970829957173</v>
      </c>
      <c r="P31" s="36">
        <v>48</v>
      </c>
      <c r="Q31" s="40">
        <f t="shared" si="2"/>
        <v>449.12605625651122</v>
      </c>
      <c r="R31" s="40">
        <f t="shared" si="9"/>
        <v>204.30895407864364</v>
      </c>
      <c r="S31" s="40">
        <f t="shared" si="3"/>
        <v>790.30343448869326</v>
      </c>
      <c r="T31" s="40">
        <f t="shared" si="4"/>
        <v>485.48861493196614</v>
      </c>
      <c r="U31" s="40">
        <f t="shared" si="5"/>
        <v>349.58609846814727</v>
      </c>
      <c r="V31" s="40">
        <f t="shared" si="6"/>
        <v>657.5583551590255</v>
      </c>
      <c r="W31" s="38">
        <f t="shared" si="7"/>
        <v>592.81561593640777</v>
      </c>
    </row>
    <row r="32" spans="1:23">
      <c r="A32" s="8">
        <v>1940</v>
      </c>
      <c r="B32" s="4">
        <v>2299539000</v>
      </c>
      <c r="C32" s="4">
        <v>545064000</v>
      </c>
      <c r="D32" s="4">
        <v>191640000</v>
      </c>
      <c r="E32" s="4">
        <v>1275044000</v>
      </c>
      <c r="F32" s="4">
        <v>143839000</v>
      </c>
      <c r="G32" s="4">
        <v>134471000</v>
      </c>
      <c r="H32" s="4">
        <v>9481000</v>
      </c>
      <c r="I32" s="22">
        <f t="shared" si="11"/>
        <v>100</v>
      </c>
      <c r="J32" s="4">
        <f>C32/$B$32*100</f>
        <v>23.703185725486716</v>
      </c>
      <c r="K32" s="22">
        <f t="shared" ref="K32:O32" si="33">D32/$B$32*100</f>
        <v>8.3338443053151092</v>
      </c>
      <c r="L32" s="4">
        <f t="shared" si="33"/>
        <v>55.447809321781449</v>
      </c>
      <c r="M32" s="32">
        <f t="shared" si="33"/>
        <v>6.2551233094981216</v>
      </c>
      <c r="N32" s="4">
        <f t="shared" si="33"/>
        <v>5.8477373073472556</v>
      </c>
      <c r="O32" s="30">
        <f t="shared" si="33"/>
        <v>0.4123000305713449</v>
      </c>
      <c r="P32" s="36">
        <v>49</v>
      </c>
      <c r="Q32" s="40">
        <f t="shared" si="2"/>
        <v>413.38720500065449</v>
      </c>
      <c r="R32" s="40">
        <f t="shared" si="9"/>
        <v>191.74857580305766</v>
      </c>
      <c r="S32" s="40">
        <f t="shared" si="3"/>
        <v>694.7113527690226</v>
      </c>
      <c r="T32" s="40">
        <f t="shared" si="4"/>
        <v>445.41080271651902</v>
      </c>
      <c r="U32" s="40">
        <f t="shared" si="5"/>
        <v>331.58990853099738</v>
      </c>
      <c r="V32" s="40">
        <f t="shared" si="6"/>
        <v>595.57622714611682</v>
      </c>
      <c r="W32" s="38">
        <f t="shared" si="7"/>
        <v>532.91113212213986</v>
      </c>
    </row>
    <row r="33" spans="1:23">
      <c r="A33" s="8">
        <v>1950</v>
      </c>
      <c r="B33" s="4">
        <v>2528311000</v>
      </c>
      <c r="C33" s="4">
        <v>555697000</v>
      </c>
      <c r="D33" s="4">
        <v>224068000</v>
      </c>
      <c r="E33" s="4">
        <v>1398624000</v>
      </c>
      <c r="F33" s="4">
        <v>171555000</v>
      </c>
      <c r="G33" s="4">
        <v>167358000</v>
      </c>
      <c r="H33" s="4">
        <v>11009000</v>
      </c>
      <c r="I33" s="22">
        <f t="shared" si="11"/>
        <v>100</v>
      </c>
      <c r="J33" s="4">
        <f>C33/$B$33*100</f>
        <v>21.978981225015435</v>
      </c>
      <c r="K33" s="22">
        <f t="shared" ref="K33:O33" si="34">D33/$B$33*100</f>
        <v>8.862359100601152</v>
      </c>
      <c r="L33" s="4">
        <f t="shared" si="34"/>
        <v>55.318511053426576</v>
      </c>
      <c r="M33" s="32">
        <f t="shared" si="34"/>
        <v>6.7853598706804661</v>
      </c>
      <c r="N33" s="4">
        <f t="shared" si="34"/>
        <v>6.6193597227556262</v>
      </c>
      <c r="O33" s="30">
        <f t="shared" si="34"/>
        <v>0.43542902752074414</v>
      </c>
      <c r="P33" s="36">
        <v>50</v>
      </c>
      <c r="Q33" s="40">
        <f t="shared" si="2"/>
        <v>383.65533354084999</v>
      </c>
      <c r="R33" s="40">
        <f t="shared" si="9"/>
        <v>191.9179155545489</v>
      </c>
      <c r="S33" s="40">
        <f t="shared" si="3"/>
        <v>606.29591875286894</v>
      </c>
      <c r="T33" s="40">
        <f t="shared" si="4"/>
        <v>414.34191204113012</v>
      </c>
      <c r="U33" s="40">
        <f t="shared" si="5"/>
        <v>283.69292440390768</v>
      </c>
      <c r="V33" s="40">
        <f t="shared" si="6"/>
        <v>488.30754626075617</v>
      </c>
      <c r="W33" s="38">
        <f t="shared" si="7"/>
        <v>468.3116822460666</v>
      </c>
    </row>
    <row r="34" spans="1:23">
      <c r="A34" s="8">
        <v>1960</v>
      </c>
      <c r="B34" s="4">
        <v>3035623000</v>
      </c>
      <c r="C34" s="4">
        <v>614932000</v>
      </c>
      <c r="D34" s="4">
        <v>281659000</v>
      </c>
      <c r="E34" s="4">
        <v>1702534000</v>
      </c>
      <c r="F34" s="4">
        <v>204072000</v>
      </c>
      <c r="G34" s="4">
        <v>218622000</v>
      </c>
      <c r="H34" s="4">
        <v>13804000</v>
      </c>
      <c r="I34" s="22">
        <f t="shared" si="11"/>
        <v>100</v>
      </c>
      <c r="J34" s="4">
        <f>C34/$B$34*100</f>
        <v>20.257192675111501</v>
      </c>
      <c r="K34" s="22">
        <f t="shared" ref="K34:O34" si="35">D34/$B$34*100</f>
        <v>9.2784578322143432</v>
      </c>
      <c r="L34" s="4">
        <f t="shared" si="35"/>
        <v>56.085159454912549</v>
      </c>
      <c r="M34" s="32">
        <f t="shared" si="35"/>
        <v>6.7225739164580052</v>
      </c>
      <c r="N34" s="4">
        <f t="shared" si="35"/>
        <v>7.2018824471945297</v>
      </c>
      <c r="O34" s="30">
        <f t="shared" si="35"/>
        <v>0.45473367410907084</v>
      </c>
      <c r="P34" s="36">
        <v>52</v>
      </c>
      <c r="Q34" s="40">
        <f t="shared" si="2"/>
        <v>332.32058131065685</v>
      </c>
      <c r="R34" s="40">
        <f t="shared" si="9"/>
        <v>180.36813552833939</v>
      </c>
      <c r="S34" s="40">
        <f t="shared" si="3"/>
        <v>501.61924341151024</v>
      </c>
      <c r="T34" s="40">
        <f t="shared" si="4"/>
        <v>353.99521189126216</v>
      </c>
      <c r="U34" s="40">
        <f t="shared" si="5"/>
        <v>248.02862338761261</v>
      </c>
      <c r="V34" s="40">
        <f t="shared" si="6"/>
        <v>388.75804493688622</v>
      </c>
      <c r="W34" s="38">
        <f t="shared" si="7"/>
        <v>388.42864693138398</v>
      </c>
    </row>
    <row r="35" spans="1:23">
      <c r="A35" s="8">
        <v>1970</v>
      </c>
      <c r="B35" s="4">
        <v>3696588000</v>
      </c>
      <c r="C35" s="4">
        <v>668922000</v>
      </c>
      <c r="D35" s="4">
        <v>363535000</v>
      </c>
      <c r="E35" s="4">
        <v>2129965000</v>
      </c>
      <c r="F35" s="4">
        <v>231833000</v>
      </c>
      <c r="G35" s="4">
        <v>285248000</v>
      </c>
      <c r="H35" s="4">
        <v>17085000</v>
      </c>
      <c r="I35" s="22">
        <f t="shared" si="11"/>
        <v>100</v>
      </c>
      <c r="J35" s="4">
        <f>C35/$B$35*100</f>
        <v>18.095660106022095</v>
      </c>
      <c r="K35" s="22">
        <f t="shared" ref="K35:O35" si="36">D35/$B$35*100</f>
        <v>9.8343391257018631</v>
      </c>
      <c r="L35" s="4">
        <f t="shared" si="36"/>
        <v>57.619756380748953</v>
      </c>
      <c r="M35" s="32">
        <f t="shared" si="36"/>
        <v>6.2715401337665986</v>
      </c>
      <c r="N35" s="4">
        <f t="shared" si="36"/>
        <v>7.7165212893619746</v>
      </c>
      <c r="O35" s="30">
        <f t="shared" si="36"/>
        <v>0.46218296439852097</v>
      </c>
      <c r="P35" s="36">
        <v>60</v>
      </c>
      <c r="Q35" s="40">
        <f t="shared" si="2"/>
        <v>314.88496959899237</v>
      </c>
      <c r="R35" s="40">
        <f t="shared" si="9"/>
        <v>191.31954383904159</v>
      </c>
      <c r="S35" s="40">
        <f t="shared" si="3"/>
        <v>448.4349972017589</v>
      </c>
      <c r="T35" s="40">
        <f t="shared" si="4"/>
        <v>326.48905069516928</v>
      </c>
      <c r="U35" s="40">
        <f t="shared" si="5"/>
        <v>251.91723169408522</v>
      </c>
      <c r="V35" s="40">
        <f t="shared" si="6"/>
        <v>343.79420431529462</v>
      </c>
      <c r="W35" s="38">
        <f t="shared" si="7"/>
        <v>362.11717716220875</v>
      </c>
    </row>
    <row r="36" spans="1:23">
      <c r="A36" s="8">
        <v>1980</v>
      </c>
      <c r="B36" s="4">
        <v>4442295000</v>
      </c>
      <c r="C36" s="4">
        <v>707427000</v>
      </c>
      <c r="D36" s="4">
        <v>478824000</v>
      </c>
      <c r="E36" s="4">
        <v>2618687000</v>
      </c>
      <c r="F36" s="4">
        <v>255439000</v>
      </c>
      <c r="G36" s="4">
        <v>362266000</v>
      </c>
      <c r="H36" s="4">
        <v>19652000</v>
      </c>
      <c r="I36" s="22">
        <f t="shared" si="11"/>
        <v>100</v>
      </c>
      <c r="J36" s="4">
        <f>C36/$B$36*100</f>
        <v>15.924809135818311</v>
      </c>
      <c r="K36" s="22">
        <f t="shared" ref="K36:O36" si="37">D36/$B$36*100</f>
        <v>10.778752874358862</v>
      </c>
      <c r="L36" s="4">
        <f t="shared" si="37"/>
        <v>58.948966694017393</v>
      </c>
      <c r="M36" s="32">
        <f t="shared" si="37"/>
        <v>5.7501584203660494</v>
      </c>
      <c r="N36" s="4">
        <f t="shared" si="37"/>
        <v>8.1549289275025636</v>
      </c>
      <c r="O36" s="30">
        <f t="shared" si="37"/>
        <v>0.44238394793682095</v>
      </c>
      <c r="P36" s="36">
        <v>62</v>
      </c>
      <c r="Q36" s="40">
        <f t="shared" si="2"/>
        <v>270.76094676287818</v>
      </c>
      <c r="R36" s="40">
        <f t="shared" si="9"/>
        <v>186.93629208483142</v>
      </c>
      <c r="S36" s="40">
        <f t="shared" si="3"/>
        <v>351.81168292455294</v>
      </c>
      <c r="T36" s="40">
        <f t="shared" si="4"/>
        <v>274.40873711115569</v>
      </c>
      <c r="U36" s="40">
        <f t="shared" si="5"/>
        <v>236.25791347906681</v>
      </c>
      <c r="V36" s="40">
        <f t="shared" si="6"/>
        <v>279.72676476846698</v>
      </c>
      <c r="W36" s="38">
        <f t="shared" si="7"/>
        <v>325.31028415480426</v>
      </c>
    </row>
    <row r="37" spans="1:23">
      <c r="A37" s="8">
        <v>1990</v>
      </c>
      <c r="B37" s="4">
        <v>5279519000</v>
      </c>
      <c r="C37" s="4">
        <v>738342000</v>
      </c>
      <c r="D37" s="4">
        <v>635685000</v>
      </c>
      <c r="E37" s="4">
        <v>3155833000</v>
      </c>
      <c r="F37" s="4">
        <v>283246000</v>
      </c>
      <c r="G37" s="4">
        <v>443806000</v>
      </c>
      <c r="H37" s="4">
        <v>22607000</v>
      </c>
      <c r="I37" s="22">
        <f t="shared" si="11"/>
        <v>100</v>
      </c>
      <c r="J37" s="4">
        <f>C37/$B$37*100</f>
        <v>13.98502401449829</v>
      </c>
      <c r="K37" s="22">
        <f t="shared" ref="K37:O37" si="38">D37/$B$37*100</f>
        <v>12.040585515460783</v>
      </c>
      <c r="L37" s="4">
        <f t="shared" si="38"/>
        <v>59.775009806764587</v>
      </c>
      <c r="M37" s="32">
        <f t="shared" si="38"/>
        <v>5.3649963187934357</v>
      </c>
      <c r="N37" s="4">
        <f t="shared" si="38"/>
        <v>8.4061824571518731</v>
      </c>
      <c r="O37" s="30">
        <f t="shared" si="38"/>
        <v>0.42820188733102388</v>
      </c>
      <c r="P37" s="36">
        <v>64</v>
      </c>
      <c r="Q37" s="40">
        <f t="shared" si="2"/>
        <v>235.17293904993997</v>
      </c>
      <c r="R37" s="40">
        <f t="shared" si="9"/>
        <v>184.88682574943951</v>
      </c>
      <c r="S37" s="40">
        <f t="shared" si="3"/>
        <v>273.54733527075649</v>
      </c>
      <c r="T37" s="40">
        <f t="shared" si="4"/>
        <v>235.04758783334395</v>
      </c>
      <c r="U37" s="40">
        <f t="shared" si="5"/>
        <v>219.93688435855705</v>
      </c>
      <c r="V37" s="40">
        <f t="shared" si="6"/>
        <v>235.6984428752603</v>
      </c>
      <c r="W37" s="38">
        <f t="shared" si="7"/>
        <v>291.91062222338621</v>
      </c>
    </row>
    <row r="38" spans="1:23">
      <c r="A38" s="8">
        <v>2000</v>
      </c>
      <c r="B38" s="4">
        <v>6085572000</v>
      </c>
      <c r="C38" s="4">
        <v>745249000</v>
      </c>
      <c r="D38" s="4">
        <v>812466000</v>
      </c>
      <c r="E38" s="4">
        <v>3664366000</v>
      </c>
      <c r="F38" s="4">
        <v>314849000</v>
      </c>
      <c r="G38" s="4">
        <v>522992000</v>
      </c>
      <c r="H38" s="4">
        <v>25650000</v>
      </c>
      <c r="I38" s="22">
        <f t="shared" si="11"/>
        <v>100</v>
      </c>
      <c r="J38" s="47">
        <f>C38/$B$38*100</f>
        <v>12.246161905569435</v>
      </c>
      <c r="K38" s="48">
        <f t="shared" ref="K38:O38" si="39">D38/$B$38*100</f>
        <v>13.350692424639787</v>
      </c>
      <c r="L38" s="47">
        <f t="shared" si="39"/>
        <v>60.213994674617275</v>
      </c>
      <c r="M38" s="49">
        <f t="shared" si="39"/>
        <v>5.1736960798426175</v>
      </c>
      <c r="N38" s="47">
        <f t="shared" si="39"/>
        <v>8.593966187566263</v>
      </c>
      <c r="O38" s="50">
        <f t="shared" si="39"/>
        <v>0.42148872776462093</v>
      </c>
      <c r="P38" s="36">
        <v>66</v>
      </c>
      <c r="Q38" s="40">
        <f t="shared" si="2"/>
        <v>210.39928539174298</v>
      </c>
      <c r="R38" s="40">
        <f t="shared" si="9"/>
        <v>188.89745185070939</v>
      </c>
      <c r="S38" s="40">
        <f t="shared" si="3"/>
        <v>220.71569564574466</v>
      </c>
      <c r="T38" s="40">
        <f t="shared" si="4"/>
        <v>208.75405894234632</v>
      </c>
      <c r="U38" s="40">
        <f t="shared" si="5"/>
        <v>204.04384429637173</v>
      </c>
      <c r="V38" s="40">
        <f t="shared" si="6"/>
        <v>206.26179771733044</v>
      </c>
      <c r="W38" s="38">
        <f t="shared" si="7"/>
        <v>265.31965571142177</v>
      </c>
    </row>
    <row r="39" spans="1:23" ht="15" thickBot="1">
      <c r="A39" s="7">
        <v>2007</v>
      </c>
      <c r="B39" s="5">
        <v>6664959522</v>
      </c>
      <c r="C39" s="5">
        <v>732789693</v>
      </c>
      <c r="D39" s="5">
        <v>933448290</v>
      </c>
      <c r="E39" s="5">
        <v>3981856678</v>
      </c>
      <c r="F39" s="5">
        <v>334408776</v>
      </c>
      <c r="G39" s="5">
        <v>561520602</v>
      </c>
      <c r="H39" s="5">
        <v>35424901</v>
      </c>
      <c r="I39" s="23">
        <f t="shared" si="11"/>
        <v>100</v>
      </c>
      <c r="J39" s="43">
        <f>C39/$B$39*100</f>
        <v>10.994660816486201</v>
      </c>
      <c r="K39" s="44">
        <f t="shared" ref="K39:O39" si="40">D39/$B$39*100</f>
        <v>14.005310713723491</v>
      </c>
      <c r="L39" s="43">
        <f t="shared" si="40"/>
        <v>59.743148699650874</v>
      </c>
      <c r="M39" s="45">
        <f t="shared" si="40"/>
        <v>5.017416458362101</v>
      </c>
      <c r="N39" s="43">
        <f t="shared" si="40"/>
        <v>8.4249664254750147</v>
      </c>
      <c r="O39" s="46">
        <f t="shared" si="40"/>
        <v>0.53150961957185017</v>
      </c>
      <c r="P39" s="37">
        <v>67</v>
      </c>
      <c r="Q39" s="54">
        <f t="shared" si="2"/>
        <v>195.01993908733598</v>
      </c>
      <c r="R39" s="54">
        <f t="shared" si="9"/>
        <v>195.01993908733598</v>
      </c>
      <c r="S39" s="54">
        <f t="shared" si="3"/>
        <v>195.01993908733596</v>
      </c>
      <c r="T39" s="54">
        <f t="shared" si="4"/>
        <v>195.01993908733601</v>
      </c>
      <c r="U39" s="54">
        <f t="shared" si="5"/>
        <v>195.01993908733601</v>
      </c>
      <c r="V39" s="54">
        <f t="shared" si="6"/>
        <v>195.01993908733596</v>
      </c>
      <c r="W39" s="55">
        <f t="shared" si="7"/>
        <v>195.01993908733601</v>
      </c>
    </row>
    <row r="40" spans="1:2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23">
      <c r="I41" s="117"/>
      <c r="J41" s="118"/>
      <c r="K41" s="118"/>
      <c r="L41" s="118"/>
      <c r="M41" s="118"/>
      <c r="N41" s="118"/>
      <c r="O41" s="118"/>
    </row>
    <row r="45" spans="1:23" ht="29.4" customHeight="1"/>
    <row r="63" spans="9:15">
      <c r="I63" s="2"/>
      <c r="J63" s="2"/>
      <c r="K63" s="2"/>
      <c r="L63" s="2"/>
      <c r="M63" s="2"/>
      <c r="N63" s="2"/>
      <c r="O63" s="2"/>
    </row>
    <row r="65" spans="1:16">
      <c r="I65" s="27"/>
      <c r="J65" s="27"/>
      <c r="K65" s="27"/>
      <c r="L65" s="27"/>
      <c r="M65" s="27"/>
      <c r="N65" s="27"/>
      <c r="O65" s="27"/>
      <c r="P65" s="25"/>
    </row>
    <row r="66" spans="1:16">
      <c r="I66" s="28"/>
      <c r="J66" s="28"/>
      <c r="K66" s="28"/>
      <c r="L66" s="28"/>
      <c r="M66" s="28"/>
      <c r="N66" s="28"/>
      <c r="O66" s="28"/>
      <c r="P66" s="25"/>
    </row>
    <row r="67" spans="1:16">
      <c r="I67" s="28"/>
      <c r="J67" s="28"/>
      <c r="K67" s="28"/>
      <c r="L67" s="28"/>
      <c r="M67" s="28"/>
      <c r="N67" s="28"/>
      <c r="O67" s="28"/>
      <c r="P67" s="25"/>
    </row>
    <row r="68" spans="1:16">
      <c r="I68" s="28"/>
      <c r="J68" s="28"/>
      <c r="K68" s="28"/>
      <c r="L68" s="28"/>
      <c r="M68" s="28"/>
      <c r="N68" s="28"/>
      <c r="O68" s="28"/>
      <c r="P68" s="25"/>
    </row>
    <row r="69" spans="1:16">
      <c r="I69" s="28"/>
      <c r="J69" s="28"/>
      <c r="K69" s="28"/>
      <c r="L69" s="28"/>
      <c r="M69" s="28"/>
      <c r="N69" s="28"/>
      <c r="O69" s="28"/>
      <c r="P69" s="25"/>
    </row>
    <row r="70" spans="1:16">
      <c r="I70" s="28"/>
      <c r="J70" s="28"/>
      <c r="K70" s="28"/>
      <c r="L70" s="28"/>
      <c r="M70" s="28"/>
      <c r="N70" s="28"/>
      <c r="O70" s="28"/>
      <c r="P70" s="25"/>
    </row>
    <row r="71" spans="1:16">
      <c r="I71" s="28"/>
      <c r="J71" s="28"/>
      <c r="K71" s="28"/>
      <c r="L71" s="28"/>
      <c r="M71" s="28"/>
      <c r="N71" s="28"/>
      <c r="O71" s="28"/>
      <c r="P71" s="25"/>
    </row>
    <row r="72" spans="1:16">
      <c r="I72" s="28"/>
      <c r="J72" s="28"/>
      <c r="K72" s="28"/>
      <c r="L72" s="28"/>
      <c r="M72" s="28"/>
      <c r="N72" s="28"/>
      <c r="O72" s="28"/>
      <c r="P72" s="25"/>
    </row>
    <row r="73" spans="1:16" ht="43.8" customHeight="1">
      <c r="I73" s="25"/>
      <c r="J73" s="25"/>
      <c r="K73" s="25"/>
      <c r="L73" s="25"/>
      <c r="M73" s="25"/>
      <c r="N73" s="25"/>
      <c r="O73" s="25"/>
      <c r="P73" s="25"/>
    </row>
    <row r="74" spans="1:16" ht="22.2" customHeight="1">
      <c r="A74" s="1" t="s">
        <v>74</v>
      </c>
    </row>
    <row r="75" spans="1:16" ht="15" thickBot="1"/>
    <row r="76" spans="1:16" ht="15" thickBot="1">
      <c r="A76" s="51" t="s">
        <v>29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20"/>
      <c r="M76" s="25"/>
      <c r="N76" s="25"/>
      <c r="O76" s="25"/>
    </row>
    <row r="77" spans="1:16" ht="30.6" customHeight="1" thickBot="1">
      <c r="A77" s="127" t="s">
        <v>14</v>
      </c>
      <c r="B77" s="132" t="s">
        <v>61</v>
      </c>
      <c r="C77" s="133"/>
      <c r="D77" s="134"/>
      <c r="E77" s="129" t="s">
        <v>62</v>
      </c>
      <c r="F77" s="130"/>
      <c r="G77" s="131"/>
      <c r="H77" s="132" t="s">
        <v>63</v>
      </c>
      <c r="I77" s="133"/>
      <c r="J77" s="133"/>
      <c r="K77" s="134"/>
      <c r="L77" s="119" t="s">
        <v>65</v>
      </c>
      <c r="M77" s="135"/>
      <c r="N77" s="117"/>
      <c r="O77" s="117"/>
    </row>
    <row r="78" spans="1:16" ht="15" thickBot="1">
      <c r="A78" s="128"/>
      <c r="B78" s="58">
        <v>1900</v>
      </c>
      <c r="C78" s="10">
        <v>1925</v>
      </c>
      <c r="D78" s="59">
        <v>1950</v>
      </c>
      <c r="E78" s="61">
        <v>1900</v>
      </c>
      <c r="F78" s="10">
        <v>1925</v>
      </c>
      <c r="G78" s="62">
        <v>1950</v>
      </c>
      <c r="H78" s="85">
        <v>1900</v>
      </c>
      <c r="I78" s="63">
        <v>1925</v>
      </c>
      <c r="J78" s="86">
        <v>1950</v>
      </c>
      <c r="K78" s="9" t="s">
        <v>64</v>
      </c>
      <c r="L78" s="120"/>
      <c r="M78" s="96"/>
      <c r="N78" s="96"/>
      <c r="O78" s="96"/>
    </row>
    <row r="79" spans="1:16">
      <c r="A79" s="6" t="s">
        <v>33</v>
      </c>
      <c r="B79" s="74">
        <v>6005000</v>
      </c>
      <c r="C79" s="3">
        <v>6585000</v>
      </c>
      <c r="D79" s="75">
        <v>6940000</v>
      </c>
      <c r="E79" s="74">
        <f>$P$28</f>
        <v>45</v>
      </c>
      <c r="F79" s="3">
        <f>$P$30</f>
        <v>47</v>
      </c>
      <c r="G79" s="3">
        <f>$P$33</f>
        <v>50</v>
      </c>
      <c r="H79" s="84">
        <f>B79/$C$28*100</f>
        <v>1.4529010841714836</v>
      </c>
      <c r="I79" s="88">
        <f>C79/(($C$30+$C$31)/2)*100</f>
        <v>1.3624513779690475</v>
      </c>
      <c r="J79" s="89">
        <f>D79/$C$33*100</f>
        <v>1.2488820346339822</v>
      </c>
      <c r="K79" s="31">
        <f>AVERAGE(H79:J79)</f>
        <v>1.354744832258171</v>
      </c>
      <c r="L79" s="21">
        <f>$R$3*K79/100</f>
        <v>28896222.251718201</v>
      </c>
      <c r="M79" s="4"/>
      <c r="N79" s="4"/>
      <c r="O79" s="4"/>
    </row>
    <row r="80" spans="1:16">
      <c r="A80" s="8" t="s">
        <v>34</v>
      </c>
      <c r="B80" s="76">
        <v>760000</v>
      </c>
      <c r="C80" s="4">
        <v>990000</v>
      </c>
      <c r="D80" s="77">
        <v>1220000</v>
      </c>
      <c r="E80" s="76">
        <f t="shared" ref="E80:E113" si="41">$P$28</f>
        <v>45</v>
      </c>
      <c r="F80" s="4">
        <f t="shared" ref="F80:F113" si="42">$P$30</f>
        <v>47</v>
      </c>
      <c r="G80" s="4">
        <f t="shared" ref="G80:G113" si="43">$P$33</f>
        <v>50</v>
      </c>
      <c r="H80" s="90">
        <f t="shared" ref="H80:H113" si="44">B80/$C$28*100</f>
        <v>0.18388090324235262</v>
      </c>
      <c r="I80" s="87">
        <f>C80/(($C$30+$C$31)/2)*100</f>
        <v>0.20483323677894563</v>
      </c>
      <c r="J80" s="91">
        <f t="shared" ref="J80:J113" si="45">D80/$C$33*100</f>
        <v>0.2195441040711035</v>
      </c>
      <c r="K80" s="32">
        <f t="shared" ref="K80:K113" si="46">AVERAGE(H80:J80)</f>
        <v>0.20275274803080057</v>
      </c>
      <c r="L80" s="22">
        <f t="shared" ref="L80:L113" si="47">$R$3*K80/100</f>
        <v>4324643.5267657368</v>
      </c>
      <c r="M80" s="4"/>
      <c r="N80" s="4"/>
      <c r="O80" s="4"/>
    </row>
    <row r="81" spans="1:15">
      <c r="A81" s="8" t="s">
        <v>35</v>
      </c>
      <c r="B81" s="76">
        <v>6930000</v>
      </c>
      <c r="C81" s="4">
        <v>4970000</v>
      </c>
      <c r="D81" s="77">
        <v>6800000</v>
      </c>
      <c r="E81" s="76">
        <f t="shared" si="41"/>
        <v>45</v>
      </c>
      <c r="F81" s="4">
        <f t="shared" si="42"/>
        <v>47</v>
      </c>
      <c r="G81" s="4">
        <f t="shared" si="43"/>
        <v>50</v>
      </c>
      <c r="H81" s="90">
        <f t="shared" si="44"/>
        <v>1.6767034993019785</v>
      </c>
      <c r="I81" s="87">
        <f t="shared" ref="I81:I113" si="48">C81/(($C$30+$C$31)/2)*100</f>
        <v>1.0283042290821816</v>
      </c>
      <c r="J81" s="91">
        <f t="shared" si="45"/>
        <v>1.2236884489209048</v>
      </c>
      <c r="K81" s="32">
        <f t="shared" si="46"/>
        <v>1.3095653924350217</v>
      </c>
      <c r="L81" s="22">
        <f t="shared" si="47"/>
        <v>27932560.975253515</v>
      </c>
      <c r="M81" s="4"/>
      <c r="N81" s="4"/>
      <c r="O81" s="4"/>
    </row>
    <row r="82" spans="1:15">
      <c r="A82" s="8" t="s">
        <v>36</v>
      </c>
      <c r="B82" s="76">
        <v>6695000</v>
      </c>
      <c r="C82" s="4">
        <v>7780000</v>
      </c>
      <c r="D82" s="77">
        <v>8450000</v>
      </c>
      <c r="E82" s="76">
        <f t="shared" si="41"/>
        <v>45</v>
      </c>
      <c r="F82" s="4">
        <f t="shared" si="42"/>
        <v>47</v>
      </c>
      <c r="G82" s="4">
        <f t="shared" si="43"/>
        <v>50</v>
      </c>
      <c r="H82" s="90">
        <f t="shared" si="44"/>
        <v>1.6198455884309879</v>
      </c>
      <c r="I82" s="87">
        <f t="shared" si="48"/>
        <v>1.609699577919391</v>
      </c>
      <c r="J82" s="91">
        <f t="shared" si="45"/>
        <v>1.520612851967889</v>
      </c>
      <c r="K82" s="32">
        <f t="shared" si="46"/>
        <v>1.5833860061060891</v>
      </c>
      <c r="L82" s="22">
        <f t="shared" si="47"/>
        <v>33773056.632691965</v>
      </c>
      <c r="M82" s="4"/>
      <c r="N82" s="4"/>
      <c r="O82" s="4"/>
    </row>
    <row r="83" spans="1:15">
      <c r="A83" s="8" t="s">
        <v>72</v>
      </c>
      <c r="B83" s="76">
        <v>3745000</v>
      </c>
      <c r="C83" s="4">
        <v>5460000</v>
      </c>
      <c r="D83" s="77">
        <v>7322000</v>
      </c>
      <c r="E83" s="76">
        <f t="shared" si="41"/>
        <v>45</v>
      </c>
      <c r="F83" s="4">
        <f t="shared" si="42"/>
        <v>47</v>
      </c>
      <c r="G83" s="4">
        <f t="shared" si="43"/>
        <v>50</v>
      </c>
      <c r="H83" s="90">
        <f t="shared" si="44"/>
        <v>0.90609734558238231</v>
      </c>
      <c r="I83" s="87">
        <f t="shared" si="48"/>
        <v>1.1296863361747911</v>
      </c>
      <c r="J83" s="91">
        <f t="shared" si="45"/>
        <v>1.3176245327939506</v>
      </c>
      <c r="K83" s="32">
        <f t="shared" si="46"/>
        <v>1.1178027381837079</v>
      </c>
      <c r="L83" s="22">
        <f t="shared" si="47"/>
        <v>23842332.214174632</v>
      </c>
      <c r="M83" s="4"/>
      <c r="N83" s="4"/>
      <c r="O83" s="4"/>
    </row>
    <row r="84" spans="1:15">
      <c r="A84" s="8" t="s">
        <v>73</v>
      </c>
      <c r="B84" s="76">
        <v>1408000</v>
      </c>
      <c r="C84" s="4">
        <v>2050000</v>
      </c>
      <c r="D84" s="77">
        <v>2707000</v>
      </c>
      <c r="E84" s="76">
        <f t="shared" si="41"/>
        <v>45</v>
      </c>
      <c r="F84" s="4">
        <f t="shared" si="42"/>
        <v>47</v>
      </c>
      <c r="G84" s="4">
        <f t="shared" si="43"/>
        <v>50</v>
      </c>
      <c r="H84" s="90">
        <f t="shared" si="44"/>
        <v>0.34066356811214799</v>
      </c>
      <c r="I84" s="87">
        <f t="shared" si="48"/>
        <v>0.42414963171397829</v>
      </c>
      <c r="J84" s="91">
        <f t="shared" si="45"/>
        <v>0.48713597518071899</v>
      </c>
      <c r="K84" s="32">
        <f t="shared" si="46"/>
        <v>0.41731639166894841</v>
      </c>
      <c r="L84" s="22">
        <f t="shared" si="47"/>
        <v>8901209.2283463925</v>
      </c>
      <c r="M84" s="4"/>
      <c r="N84" s="4"/>
      <c r="O84" s="4"/>
    </row>
    <row r="85" spans="1:15">
      <c r="A85" s="8" t="s">
        <v>37</v>
      </c>
      <c r="B85" s="76">
        <v>37400000</v>
      </c>
      <c r="C85" s="4">
        <v>44250000</v>
      </c>
      <c r="D85" s="77">
        <v>50500000</v>
      </c>
      <c r="E85" s="76">
        <f t="shared" si="41"/>
        <v>45</v>
      </c>
      <c r="F85" s="4">
        <f t="shared" si="42"/>
        <v>47</v>
      </c>
      <c r="G85" s="4">
        <f t="shared" si="43"/>
        <v>50</v>
      </c>
      <c r="H85" s="90">
        <f t="shared" si="44"/>
        <v>9.0488760279789311</v>
      </c>
      <c r="I85" s="87">
        <f t="shared" si="48"/>
        <v>9.1554249772407523</v>
      </c>
      <c r="J85" s="91">
        <f t="shared" si="45"/>
        <v>9.0876862750743665</v>
      </c>
      <c r="K85" s="32">
        <f t="shared" si="46"/>
        <v>9.09732909343135</v>
      </c>
      <c r="L85" s="22">
        <f t="shared" si="47"/>
        <v>194042772.57336545</v>
      </c>
      <c r="M85" s="4"/>
      <c r="N85" s="4"/>
      <c r="O85" s="4"/>
    </row>
    <row r="86" spans="1:15">
      <c r="A86" s="8" t="s">
        <v>38</v>
      </c>
      <c r="B86" s="76">
        <v>6860000</v>
      </c>
      <c r="C86" s="4">
        <v>7720000</v>
      </c>
      <c r="D86" s="77">
        <v>8150000</v>
      </c>
      <c r="E86" s="76">
        <f t="shared" si="41"/>
        <v>45</v>
      </c>
      <c r="F86" s="4">
        <f t="shared" si="42"/>
        <v>47</v>
      </c>
      <c r="G86" s="4">
        <f t="shared" si="43"/>
        <v>50</v>
      </c>
      <c r="H86" s="90">
        <f t="shared" si="44"/>
        <v>1.6597671003191303</v>
      </c>
      <c r="I86" s="87">
        <f t="shared" si="48"/>
        <v>1.5972854423570306</v>
      </c>
      <c r="J86" s="91">
        <f t="shared" si="45"/>
        <v>1.4666265968684373</v>
      </c>
      <c r="K86" s="32">
        <f t="shared" si="46"/>
        <v>1.5745597131815325</v>
      </c>
      <c r="L86" s="22">
        <f t="shared" si="47"/>
        <v>33584794.964565411</v>
      </c>
      <c r="M86" s="4"/>
      <c r="N86" s="4"/>
      <c r="O86" s="4"/>
    </row>
    <row r="87" spans="1:15">
      <c r="A87" s="8" t="s">
        <v>17</v>
      </c>
      <c r="B87" s="76">
        <v>56256200</v>
      </c>
      <c r="C87" s="4">
        <v>63363000</v>
      </c>
      <c r="D87" s="77">
        <v>69346297</v>
      </c>
      <c r="E87" s="76">
        <f t="shared" si="41"/>
        <v>45</v>
      </c>
      <c r="F87" s="4">
        <f t="shared" si="42"/>
        <v>47</v>
      </c>
      <c r="G87" s="4">
        <f t="shared" si="43"/>
        <v>50</v>
      </c>
      <c r="H87" s="90">
        <f t="shared" si="44"/>
        <v>13.611106406555837</v>
      </c>
      <c r="I87" s="87">
        <f t="shared" si="48"/>
        <v>13.109947860630639</v>
      </c>
      <c r="J87" s="91">
        <f t="shared" si="45"/>
        <v>12.479156266814469</v>
      </c>
      <c r="K87" s="32">
        <f t="shared" si="46"/>
        <v>13.066736844666982</v>
      </c>
      <c r="L87" s="22">
        <f t="shared" si="47"/>
        <v>278708818.79566944</v>
      </c>
      <c r="M87" s="4"/>
      <c r="N87" s="4"/>
      <c r="O87" s="4"/>
    </row>
    <row r="88" spans="1:15">
      <c r="A88" s="8" t="s">
        <v>39</v>
      </c>
      <c r="B88" s="76">
        <v>2500000</v>
      </c>
      <c r="C88" s="4">
        <v>5700000</v>
      </c>
      <c r="D88" s="77">
        <v>7600000</v>
      </c>
      <c r="E88" s="76">
        <f t="shared" si="41"/>
        <v>45</v>
      </c>
      <c r="F88" s="4">
        <f t="shared" si="42"/>
        <v>47</v>
      </c>
      <c r="G88" s="4">
        <f t="shared" si="43"/>
        <v>50</v>
      </c>
      <c r="H88" s="90">
        <f t="shared" si="44"/>
        <v>0.60487139224458097</v>
      </c>
      <c r="I88" s="87">
        <f t="shared" si="48"/>
        <v>1.1793428784242324</v>
      </c>
      <c r="J88" s="91">
        <f t="shared" si="45"/>
        <v>1.3676517958527759</v>
      </c>
      <c r="K88" s="32">
        <f t="shared" si="46"/>
        <v>1.0506220221738631</v>
      </c>
      <c r="L88" s="22">
        <f t="shared" si="47"/>
        <v>22409391.593456995</v>
      </c>
      <c r="M88" s="4"/>
      <c r="N88" s="4"/>
      <c r="O88" s="4"/>
    </row>
    <row r="89" spans="1:15">
      <c r="A89" s="8" t="s">
        <v>40</v>
      </c>
      <c r="B89" s="76">
        <v>2400000</v>
      </c>
      <c r="C89" s="4">
        <v>3408000</v>
      </c>
      <c r="D89" s="77">
        <v>4270000</v>
      </c>
      <c r="E89" s="76">
        <f t="shared" si="41"/>
        <v>45</v>
      </c>
      <c r="F89" s="4">
        <f t="shared" si="42"/>
        <v>47</v>
      </c>
      <c r="G89" s="4">
        <f t="shared" si="43"/>
        <v>50</v>
      </c>
      <c r="H89" s="90">
        <f t="shared" si="44"/>
        <v>0.58067653655479778</v>
      </c>
      <c r="I89" s="87">
        <f t="shared" si="48"/>
        <v>0.70512289994206734</v>
      </c>
      <c r="J89" s="91">
        <f t="shared" si="45"/>
        <v>0.76840436424886216</v>
      </c>
      <c r="K89" s="32">
        <f t="shared" si="46"/>
        <v>0.6847346002485758</v>
      </c>
      <c r="L89" s="22">
        <f t="shared" si="47"/>
        <v>14605143.877347996</v>
      </c>
      <c r="M89" s="4"/>
      <c r="N89" s="4"/>
      <c r="O89" s="4"/>
    </row>
    <row r="90" spans="1:15">
      <c r="A90" s="8" t="s">
        <v>41</v>
      </c>
      <c r="B90" s="76">
        <v>3240000</v>
      </c>
      <c r="C90" s="4">
        <v>2990000</v>
      </c>
      <c r="D90" s="77">
        <v>2960000</v>
      </c>
      <c r="E90" s="76">
        <f t="shared" si="41"/>
        <v>45</v>
      </c>
      <c r="F90" s="4">
        <f t="shared" si="42"/>
        <v>47</v>
      </c>
      <c r="G90" s="4">
        <f t="shared" si="43"/>
        <v>50</v>
      </c>
      <c r="H90" s="90">
        <f t="shared" si="44"/>
        <v>0.78391332434897698</v>
      </c>
      <c r="I90" s="87">
        <f t="shared" si="48"/>
        <v>0.61863775552429034</v>
      </c>
      <c r="J90" s="91">
        <f t="shared" si="45"/>
        <v>0.53266438364792323</v>
      </c>
      <c r="K90" s="32">
        <f t="shared" si="46"/>
        <v>0.64507182117373019</v>
      </c>
      <c r="L90" s="22">
        <f t="shared" si="47"/>
        <v>13759150.999591717</v>
      </c>
      <c r="M90" s="4"/>
      <c r="N90" s="4"/>
      <c r="O90" s="4"/>
    </row>
    <row r="91" spans="1:15">
      <c r="A91" s="8" t="s">
        <v>42</v>
      </c>
      <c r="B91" s="76">
        <v>18618086</v>
      </c>
      <c r="C91" s="4">
        <v>22532000</v>
      </c>
      <c r="D91" s="77">
        <v>28117873</v>
      </c>
      <c r="E91" s="76">
        <f t="shared" si="41"/>
        <v>45</v>
      </c>
      <c r="F91" s="4">
        <f t="shared" si="42"/>
        <v>47</v>
      </c>
      <c r="G91" s="4">
        <f t="shared" si="43"/>
        <v>50</v>
      </c>
      <c r="H91" s="90">
        <f t="shared" si="44"/>
        <v>4.5046190398997359</v>
      </c>
      <c r="I91" s="87">
        <f t="shared" si="48"/>
        <v>4.6619217081850532</v>
      </c>
      <c r="J91" s="91">
        <f t="shared" si="45"/>
        <v>5.0599288821066155</v>
      </c>
      <c r="K91" s="32">
        <f t="shared" si="46"/>
        <v>4.742156543397134</v>
      </c>
      <c r="L91" s="22">
        <f t="shared" si="47"/>
        <v>101148501.30266429</v>
      </c>
      <c r="M91" s="4"/>
      <c r="N91" s="4"/>
      <c r="O91" s="4"/>
    </row>
    <row r="92" spans="1:15">
      <c r="A92" s="8" t="s">
        <v>15</v>
      </c>
      <c r="B92" s="76">
        <v>32000000</v>
      </c>
      <c r="C92" s="4">
        <v>39900000</v>
      </c>
      <c r="D92" s="77">
        <v>47300000</v>
      </c>
      <c r="E92" s="76">
        <f t="shared" si="41"/>
        <v>45</v>
      </c>
      <c r="F92" s="4">
        <f t="shared" si="42"/>
        <v>47</v>
      </c>
      <c r="G92" s="4">
        <f t="shared" si="43"/>
        <v>50</v>
      </c>
      <c r="H92" s="90">
        <f t="shared" si="44"/>
        <v>7.7423538207306368</v>
      </c>
      <c r="I92" s="87">
        <f t="shared" si="48"/>
        <v>8.2554001489696276</v>
      </c>
      <c r="J92" s="91">
        <f t="shared" si="45"/>
        <v>8.5118328873468823</v>
      </c>
      <c r="K92" s="32">
        <f t="shared" si="46"/>
        <v>8.1698622856823828</v>
      </c>
      <c r="L92" s="22">
        <f t="shared" si="47"/>
        <v>174260237.61205214</v>
      </c>
      <c r="M92" s="4"/>
      <c r="N92" s="4"/>
      <c r="O92" s="4"/>
    </row>
    <row r="93" spans="1:15">
      <c r="A93" s="8" t="s">
        <v>43</v>
      </c>
      <c r="B93" s="76">
        <v>1900000</v>
      </c>
      <c r="C93" s="4">
        <v>1844800</v>
      </c>
      <c r="D93" s="77">
        <v>2000000</v>
      </c>
      <c r="E93" s="76">
        <f t="shared" si="41"/>
        <v>45</v>
      </c>
      <c r="F93" s="4">
        <f t="shared" si="42"/>
        <v>47</v>
      </c>
      <c r="G93" s="4">
        <f t="shared" si="43"/>
        <v>50</v>
      </c>
      <c r="H93" s="90">
        <f t="shared" si="44"/>
        <v>0.4597022581058815</v>
      </c>
      <c r="I93" s="87">
        <f t="shared" si="48"/>
        <v>0.38169328809070596</v>
      </c>
      <c r="J93" s="91">
        <f t="shared" si="45"/>
        <v>0.35990836732967785</v>
      </c>
      <c r="K93" s="32">
        <f t="shared" si="46"/>
        <v>0.40043463784208844</v>
      </c>
      <c r="L93" s="22">
        <f t="shared" si="47"/>
        <v>8541127.4631577302</v>
      </c>
      <c r="M93" s="4"/>
      <c r="N93" s="4"/>
      <c r="O93" s="4"/>
    </row>
    <row r="94" spans="1:15">
      <c r="A94" s="8" t="s">
        <v>44</v>
      </c>
      <c r="B94" s="76">
        <v>1650000</v>
      </c>
      <c r="C94" s="4">
        <v>2100000</v>
      </c>
      <c r="D94" s="77">
        <v>2500000</v>
      </c>
      <c r="E94" s="76">
        <f t="shared" si="41"/>
        <v>45</v>
      </c>
      <c r="F94" s="4">
        <f t="shared" si="42"/>
        <v>47</v>
      </c>
      <c r="G94" s="4">
        <f t="shared" si="43"/>
        <v>50</v>
      </c>
      <c r="H94" s="90">
        <f t="shared" si="44"/>
        <v>0.39921511888142347</v>
      </c>
      <c r="I94" s="87">
        <f t="shared" si="48"/>
        <v>0.43449474468261196</v>
      </c>
      <c r="J94" s="91">
        <f t="shared" si="45"/>
        <v>0.44988545916209738</v>
      </c>
      <c r="K94" s="32">
        <f t="shared" si="46"/>
        <v>0.4278651075753776</v>
      </c>
      <c r="L94" s="22">
        <f t="shared" si="47"/>
        <v>9126209.562021276</v>
      </c>
      <c r="M94" s="4"/>
      <c r="N94" s="4"/>
      <c r="O94" s="4"/>
    </row>
    <row r="95" spans="1:15">
      <c r="A95" s="8" t="s">
        <v>45</v>
      </c>
      <c r="B95" s="76">
        <v>651000</v>
      </c>
      <c r="C95" s="4">
        <v>870000</v>
      </c>
      <c r="D95" s="77">
        <v>1200000</v>
      </c>
      <c r="E95" s="76">
        <f t="shared" si="41"/>
        <v>45</v>
      </c>
      <c r="F95" s="4">
        <f t="shared" si="42"/>
        <v>47</v>
      </c>
      <c r="G95" s="4">
        <f t="shared" si="43"/>
        <v>50</v>
      </c>
      <c r="H95" s="90">
        <f t="shared" si="44"/>
        <v>0.15750851054048887</v>
      </c>
      <c r="I95" s="87">
        <f t="shared" si="48"/>
        <v>0.18000496565422494</v>
      </c>
      <c r="J95" s="91">
        <f t="shared" si="45"/>
        <v>0.21594502039780672</v>
      </c>
      <c r="K95" s="32">
        <f t="shared" si="46"/>
        <v>0.18448616553084018</v>
      </c>
      <c r="L95" s="22">
        <f t="shared" si="47"/>
        <v>3935023.861770689</v>
      </c>
      <c r="M95" s="4"/>
      <c r="N95" s="4"/>
      <c r="O95" s="4"/>
    </row>
    <row r="96" spans="1:15">
      <c r="A96" s="8" t="s">
        <v>46</v>
      </c>
      <c r="B96" s="76">
        <v>2050000</v>
      </c>
      <c r="C96" s="4">
        <v>2900000</v>
      </c>
      <c r="D96" s="77">
        <v>2400000</v>
      </c>
      <c r="E96" s="76">
        <f t="shared" si="41"/>
        <v>45</v>
      </c>
      <c r="F96" s="4">
        <f t="shared" si="42"/>
        <v>47</v>
      </c>
      <c r="G96" s="4">
        <f t="shared" si="43"/>
        <v>50</v>
      </c>
      <c r="H96" s="90">
        <f t="shared" si="44"/>
        <v>0.4959945416405564</v>
      </c>
      <c r="I96" s="87">
        <f t="shared" si="48"/>
        <v>0.60001655218074978</v>
      </c>
      <c r="J96" s="91">
        <f t="shared" si="45"/>
        <v>0.43189004079561344</v>
      </c>
      <c r="K96" s="32">
        <f t="shared" si="46"/>
        <v>0.50930037820563989</v>
      </c>
      <c r="L96" s="22">
        <f t="shared" si="47"/>
        <v>10863194.729433555</v>
      </c>
      <c r="M96" s="4"/>
      <c r="N96" s="4"/>
      <c r="O96" s="4"/>
    </row>
    <row r="97" spans="1:15">
      <c r="A97" s="8" t="s">
        <v>47</v>
      </c>
      <c r="B97" s="76">
        <v>5104100</v>
      </c>
      <c r="C97" s="4">
        <v>7350000</v>
      </c>
      <c r="D97" s="77">
        <v>9900000</v>
      </c>
      <c r="E97" s="76">
        <f t="shared" si="41"/>
        <v>45</v>
      </c>
      <c r="F97" s="4">
        <f t="shared" si="42"/>
        <v>47</v>
      </c>
      <c r="G97" s="4">
        <f t="shared" si="43"/>
        <v>50</v>
      </c>
      <c r="H97" s="90">
        <f t="shared" si="44"/>
        <v>1.2349296292622263</v>
      </c>
      <c r="I97" s="87">
        <f t="shared" si="48"/>
        <v>1.5207316063891418</v>
      </c>
      <c r="J97" s="91">
        <f t="shared" si="45"/>
        <v>1.7815464182819054</v>
      </c>
      <c r="K97" s="32">
        <f t="shared" si="46"/>
        <v>1.512402551311091</v>
      </c>
      <c r="L97" s="22">
        <f t="shared" si="47"/>
        <v>32259004.955128398</v>
      </c>
      <c r="M97" s="4"/>
      <c r="N97" s="4"/>
      <c r="O97" s="4"/>
    </row>
    <row r="98" spans="1:15">
      <c r="A98" s="8" t="s">
        <v>48</v>
      </c>
      <c r="B98" s="76">
        <v>2240000</v>
      </c>
      <c r="C98" s="4">
        <v>2731000</v>
      </c>
      <c r="D98" s="77">
        <v>3265126</v>
      </c>
      <c r="E98" s="76">
        <f t="shared" si="41"/>
        <v>45</v>
      </c>
      <c r="F98" s="4">
        <f t="shared" si="42"/>
        <v>47</v>
      </c>
      <c r="G98" s="4">
        <f t="shared" si="43"/>
        <v>50</v>
      </c>
      <c r="H98" s="90">
        <f t="shared" si="44"/>
        <v>0.54196476745114452</v>
      </c>
      <c r="I98" s="87">
        <f t="shared" si="48"/>
        <v>0.56505007034676813</v>
      </c>
      <c r="J98" s="91">
        <f t="shared" si="45"/>
        <v>0.5875730838928408</v>
      </c>
      <c r="K98" s="32">
        <f t="shared" si="46"/>
        <v>0.56486264056358448</v>
      </c>
      <c r="L98" s="22">
        <f t="shared" si="47"/>
        <v>12048317.89334866</v>
      </c>
      <c r="M98" s="4"/>
      <c r="N98" s="4"/>
      <c r="O98" s="4"/>
    </row>
    <row r="99" spans="1:15">
      <c r="A99" s="81" t="s">
        <v>19</v>
      </c>
      <c r="B99" s="78">
        <v>17000000</v>
      </c>
      <c r="C99" s="73">
        <v>29642000</v>
      </c>
      <c r="D99" s="77">
        <v>25008000</v>
      </c>
      <c r="E99" s="76">
        <f t="shared" si="41"/>
        <v>45</v>
      </c>
      <c r="F99" s="4">
        <f t="shared" si="42"/>
        <v>47</v>
      </c>
      <c r="G99" s="4">
        <f t="shared" si="43"/>
        <v>50</v>
      </c>
      <c r="H99" s="90">
        <f t="shared" si="44"/>
        <v>4.1131254672631501</v>
      </c>
      <c r="I99" s="87">
        <f t="shared" si="48"/>
        <v>6.1329967723247538</v>
      </c>
      <c r="J99" s="91">
        <f t="shared" si="45"/>
        <v>4.5002942250902924</v>
      </c>
      <c r="K99" s="32">
        <f t="shared" si="46"/>
        <v>4.9154721548927327</v>
      </c>
      <c r="L99" s="22">
        <f t="shared" si="47"/>
        <v>104845261.24610056</v>
      </c>
      <c r="M99" s="4"/>
      <c r="N99" s="4"/>
      <c r="O99" s="4"/>
    </row>
    <row r="100" spans="1:15">
      <c r="A100" s="8" t="s">
        <v>49</v>
      </c>
      <c r="B100" s="76">
        <v>5450000</v>
      </c>
      <c r="C100" s="4">
        <v>6430000</v>
      </c>
      <c r="D100" s="77">
        <v>8442750</v>
      </c>
      <c r="E100" s="76">
        <f t="shared" si="41"/>
        <v>45</v>
      </c>
      <c r="F100" s="4">
        <f t="shared" si="42"/>
        <v>47</v>
      </c>
      <c r="G100" s="4">
        <f t="shared" si="43"/>
        <v>50</v>
      </c>
      <c r="H100" s="90">
        <f t="shared" si="44"/>
        <v>1.3186196350931865</v>
      </c>
      <c r="I100" s="87">
        <f t="shared" si="48"/>
        <v>1.3303815277662832</v>
      </c>
      <c r="J100" s="91">
        <f t="shared" si="45"/>
        <v>1.5193081841363187</v>
      </c>
      <c r="K100" s="32">
        <f t="shared" si="46"/>
        <v>1.3894364489985962</v>
      </c>
      <c r="L100" s="22">
        <f t="shared" si="47"/>
        <v>29636182.016637035</v>
      </c>
      <c r="M100" s="4"/>
      <c r="N100" s="4"/>
      <c r="O100" s="4"/>
    </row>
    <row r="101" spans="1:15">
      <c r="A101" s="8" t="s">
        <v>59</v>
      </c>
      <c r="B101" s="76">
        <v>69000000</v>
      </c>
      <c r="C101" s="4">
        <v>91000000</v>
      </c>
      <c r="D101" s="77">
        <v>112950000</v>
      </c>
      <c r="E101" s="76">
        <f t="shared" si="41"/>
        <v>45</v>
      </c>
      <c r="F101" s="4">
        <f t="shared" si="42"/>
        <v>47</v>
      </c>
      <c r="G101" s="4">
        <f t="shared" si="43"/>
        <v>50</v>
      </c>
      <c r="H101" s="90">
        <f t="shared" si="44"/>
        <v>16.694450425950436</v>
      </c>
      <c r="I101" s="87">
        <f t="shared" si="48"/>
        <v>18.828105602913183</v>
      </c>
      <c r="J101" s="91">
        <f t="shared" si="45"/>
        <v>20.325825044943556</v>
      </c>
      <c r="K101" s="32">
        <f t="shared" si="46"/>
        <v>18.616127024602392</v>
      </c>
      <c r="L101" s="106">
        <f t="shared" si="47"/>
        <v>397075324.563124</v>
      </c>
      <c r="M101" s="4"/>
      <c r="N101" s="4"/>
      <c r="O101" s="4"/>
    </row>
    <row r="102" spans="1:15">
      <c r="A102" s="8" t="s">
        <v>50</v>
      </c>
      <c r="B102" s="76">
        <v>6000000</v>
      </c>
      <c r="C102" s="4">
        <v>17157000</v>
      </c>
      <c r="D102" s="77">
        <v>16300000</v>
      </c>
      <c r="E102" s="76">
        <f t="shared" si="41"/>
        <v>45</v>
      </c>
      <c r="F102" s="4">
        <f t="shared" si="42"/>
        <v>47</v>
      </c>
      <c r="G102" s="4">
        <f t="shared" si="43"/>
        <v>50</v>
      </c>
      <c r="H102" s="90">
        <f t="shared" si="44"/>
        <v>1.4516913413869943</v>
      </c>
      <c r="I102" s="87">
        <f t="shared" si="48"/>
        <v>3.5498220640569391</v>
      </c>
      <c r="J102" s="91">
        <f t="shared" si="45"/>
        <v>2.9332531937368747</v>
      </c>
      <c r="K102" s="32">
        <f t="shared" si="46"/>
        <v>2.6449221997269361</v>
      </c>
      <c r="L102" s="22">
        <f t="shared" si="47"/>
        <v>56415243.595664941</v>
      </c>
      <c r="M102" s="4"/>
      <c r="N102" s="4"/>
      <c r="O102" s="4"/>
    </row>
    <row r="103" spans="1:15">
      <c r="A103" s="8" t="s">
        <v>51</v>
      </c>
      <c r="B103" s="76">
        <v>2782900</v>
      </c>
      <c r="C103" s="4">
        <v>3150000</v>
      </c>
      <c r="D103" s="77">
        <v>3463446</v>
      </c>
      <c r="E103" s="76">
        <f t="shared" si="41"/>
        <v>45</v>
      </c>
      <c r="F103" s="4">
        <f t="shared" si="42"/>
        <v>47</v>
      </c>
      <c r="G103" s="4">
        <f t="shared" si="43"/>
        <v>50</v>
      </c>
      <c r="H103" s="90">
        <f t="shared" si="44"/>
        <v>0.67331863899097777</v>
      </c>
      <c r="I103" s="87">
        <f t="shared" si="48"/>
        <v>0.65174211702391793</v>
      </c>
      <c r="J103" s="91">
        <f t="shared" si="45"/>
        <v>0.62326159759725175</v>
      </c>
      <c r="K103" s="32">
        <f t="shared" si="46"/>
        <v>0.64944078453738252</v>
      </c>
      <c r="L103" s="22">
        <f t="shared" si="47"/>
        <v>13852339.423979562</v>
      </c>
      <c r="M103" s="4"/>
      <c r="N103" s="4"/>
      <c r="O103" s="4"/>
    </row>
    <row r="104" spans="1:15">
      <c r="A104" s="8" t="s">
        <v>52</v>
      </c>
      <c r="B104" s="76">
        <v>1268100</v>
      </c>
      <c r="C104" s="4">
        <v>1100000</v>
      </c>
      <c r="D104" s="77">
        <v>1440000</v>
      </c>
      <c r="E104" s="76">
        <f t="shared" si="41"/>
        <v>45</v>
      </c>
      <c r="F104" s="4">
        <f t="shared" si="42"/>
        <v>47</v>
      </c>
      <c r="G104" s="4">
        <f t="shared" si="43"/>
        <v>50</v>
      </c>
      <c r="H104" s="90">
        <f t="shared" si="44"/>
        <v>0.30681496500214128</v>
      </c>
      <c r="I104" s="87">
        <f t="shared" si="48"/>
        <v>0.22759248530993959</v>
      </c>
      <c r="J104" s="91">
        <f t="shared" si="45"/>
        <v>0.25913402447736805</v>
      </c>
      <c r="K104" s="32">
        <f t="shared" si="46"/>
        <v>0.26451382492981629</v>
      </c>
      <c r="L104" s="22">
        <f t="shared" si="47"/>
        <v>5641985.1855669999</v>
      </c>
      <c r="M104" s="4"/>
      <c r="N104" s="4"/>
      <c r="O104" s="4"/>
    </row>
    <row r="105" spans="1:15">
      <c r="A105" s="8" t="s">
        <v>53</v>
      </c>
      <c r="B105" s="76">
        <v>25000000</v>
      </c>
      <c r="C105" s="4">
        <v>29000000</v>
      </c>
      <c r="D105" s="77">
        <v>38000000</v>
      </c>
      <c r="E105" s="76">
        <f t="shared" si="41"/>
        <v>45</v>
      </c>
      <c r="F105" s="4">
        <f t="shared" si="42"/>
        <v>47</v>
      </c>
      <c r="G105" s="4">
        <f t="shared" si="43"/>
        <v>50</v>
      </c>
      <c r="H105" s="90">
        <f t="shared" si="44"/>
        <v>6.0487139224458097</v>
      </c>
      <c r="I105" s="87">
        <f t="shared" si="48"/>
        <v>6.0001655218074985</v>
      </c>
      <c r="J105" s="91">
        <f t="shared" si="45"/>
        <v>6.8382589792638795</v>
      </c>
      <c r="K105" s="32">
        <f t="shared" si="46"/>
        <v>6.2957128078390632</v>
      </c>
      <c r="L105" s="22">
        <f t="shared" si="47"/>
        <v>134285300.22518504</v>
      </c>
      <c r="M105" s="4"/>
      <c r="N105" s="4"/>
      <c r="O105" s="4"/>
    </row>
    <row r="106" spans="1:15">
      <c r="A106" s="81" t="s">
        <v>54</v>
      </c>
      <c r="B106" s="76">
        <v>2655900</v>
      </c>
      <c r="C106" s="4">
        <v>3304500</v>
      </c>
      <c r="D106" s="77">
        <v>4029800</v>
      </c>
      <c r="E106" s="76">
        <f t="shared" si="41"/>
        <v>45</v>
      </c>
      <c r="F106" s="4">
        <f t="shared" si="42"/>
        <v>47</v>
      </c>
      <c r="G106" s="4">
        <f t="shared" si="43"/>
        <v>50</v>
      </c>
      <c r="H106" s="90">
        <f t="shared" si="44"/>
        <v>0.64259117226495299</v>
      </c>
      <c r="I106" s="87">
        <f t="shared" si="48"/>
        <v>0.68370851609699579</v>
      </c>
      <c r="J106" s="91">
        <f t="shared" si="45"/>
        <v>0.72517936933256788</v>
      </c>
      <c r="K106" s="32">
        <f t="shared" si="46"/>
        <v>0.68382635256483892</v>
      </c>
      <c r="L106" s="22">
        <f t="shared" si="47"/>
        <v>14585771.279421108</v>
      </c>
      <c r="M106" s="4"/>
      <c r="N106" s="4"/>
      <c r="O106" s="4"/>
    </row>
    <row r="107" spans="1:15">
      <c r="A107" s="8" t="s">
        <v>16</v>
      </c>
      <c r="B107" s="76">
        <v>38900000</v>
      </c>
      <c r="C107" s="4">
        <v>40200000</v>
      </c>
      <c r="D107" s="77">
        <v>42162000</v>
      </c>
      <c r="E107" s="76">
        <f t="shared" si="41"/>
        <v>45</v>
      </c>
      <c r="F107" s="4">
        <f t="shared" si="42"/>
        <v>47</v>
      </c>
      <c r="G107" s="4">
        <f t="shared" si="43"/>
        <v>50</v>
      </c>
      <c r="H107" s="90">
        <f t="shared" si="44"/>
        <v>9.4117988633256786</v>
      </c>
      <c r="I107" s="87">
        <f t="shared" si="48"/>
        <v>8.3174708267814292</v>
      </c>
      <c r="J107" s="91">
        <f t="shared" si="45"/>
        <v>7.58722829167694</v>
      </c>
      <c r="K107" s="32">
        <f t="shared" si="46"/>
        <v>8.4388326605946826</v>
      </c>
      <c r="L107" s="22">
        <f t="shared" si="47"/>
        <v>179997279.41322926</v>
      </c>
      <c r="M107" s="4"/>
      <c r="N107" s="4"/>
      <c r="O107" s="4"/>
    </row>
    <row r="108" spans="1:15">
      <c r="A108" s="8" t="s">
        <v>55</v>
      </c>
      <c r="B108" s="76">
        <v>3161500</v>
      </c>
      <c r="C108" s="4">
        <v>3436500</v>
      </c>
      <c r="D108" s="77">
        <v>3850000</v>
      </c>
      <c r="E108" s="76">
        <f t="shared" si="41"/>
        <v>45</v>
      </c>
      <c r="F108" s="4">
        <f t="shared" si="42"/>
        <v>47</v>
      </c>
      <c r="G108" s="4">
        <f t="shared" si="43"/>
        <v>50</v>
      </c>
      <c r="H108" s="90">
        <f t="shared" si="44"/>
        <v>0.76492036263249708</v>
      </c>
      <c r="I108" s="87">
        <f t="shared" si="48"/>
        <v>0.71101961433418848</v>
      </c>
      <c r="J108" s="91">
        <f t="shared" si="45"/>
        <v>0.69282360710962987</v>
      </c>
      <c r="K108" s="32">
        <f t="shared" si="46"/>
        <v>0.72292119469210514</v>
      </c>
      <c r="L108" s="22">
        <f t="shared" si="47"/>
        <v>15419650.265416041</v>
      </c>
      <c r="M108" s="4"/>
      <c r="N108" s="4"/>
      <c r="O108" s="4"/>
    </row>
    <row r="109" spans="1:15">
      <c r="A109" s="8" t="s">
        <v>56</v>
      </c>
      <c r="B109" s="76">
        <v>9300000</v>
      </c>
      <c r="C109" s="4">
        <v>10366000</v>
      </c>
      <c r="D109" s="77">
        <v>8925122</v>
      </c>
      <c r="E109" s="76">
        <f t="shared" si="41"/>
        <v>45</v>
      </c>
      <c r="F109" s="4">
        <f t="shared" si="42"/>
        <v>47</v>
      </c>
      <c r="G109" s="4">
        <f t="shared" si="43"/>
        <v>50</v>
      </c>
      <c r="H109" s="90">
        <f t="shared" si="44"/>
        <v>2.250121579149841</v>
      </c>
      <c r="I109" s="87">
        <f t="shared" si="48"/>
        <v>2.1447488206571217</v>
      </c>
      <c r="J109" s="91">
        <f t="shared" si="45"/>
        <v>1.6061130436190945</v>
      </c>
      <c r="K109" s="32">
        <f t="shared" si="46"/>
        <v>2.0003278144753525</v>
      </c>
      <c r="L109" s="22">
        <f t="shared" si="47"/>
        <v>42666276.133362897</v>
      </c>
      <c r="M109" s="4"/>
      <c r="N109" s="4"/>
      <c r="O109" s="4"/>
    </row>
    <row r="110" spans="1:15">
      <c r="A110" s="81" t="s">
        <v>18</v>
      </c>
      <c r="B110" s="76">
        <v>3316000</v>
      </c>
      <c r="C110" s="4">
        <v>3973500</v>
      </c>
      <c r="D110" s="77">
        <v>4694000</v>
      </c>
      <c r="E110" s="76">
        <f t="shared" si="41"/>
        <v>45</v>
      </c>
      <c r="F110" s="4">
        <f t="shared" si="42"/>
        <v>47</v>
      </c>
      <c r="G110" s="4">
        <f t="shared" si="43"/>
        <v>50</v>
      </c>
      <c r="H110" s="90">
        <f t="shared" si="44"/>
        <v>0.80230141467321214</v>
      </c>
      <c r="I110" s="87">
        <f t="shared" si="48"/>
        <v>0.82212612761731352</v>
      </c>
      <c r="J110" s="91">
        <f t="shared" si="45"/>
        <v>0.84470493812275393</v>
      </c>
      <c r="K110" s="32">
        <f t="shared" si="46"/>
        <v>0.82304416013775983</v>
      </c>
      <c r="L110" s="22">
        <f t="shared" si="47"/>
        <v>17555237.272746578</v>
      </c>
      <c r="M110" s="4"/>
      <c r="N110" s="4"/>
      <c r="O110" s="4"/>
    </row>
    <row r="111" spans="1:15">
      <c r="A111" s="8" t="s">
        <v>57</v>
      </c>
      <c r="B111" s="76">
        <v>5136400</v>
      </c>
      <c r="C111" s="4">
        <v>6053600</v>
      </c>
      <c r="D111" s="77">
        <v>7014005</v>
      </c>
      <c r="E111" s="76">
        <f t="shared" si="41"/>
        <v>45</v>
      </c>
      <c r="F111" s="4">
        <f t="shared" si="42"/>
        <v>47</v>
      </c>
      <c r="G111" s="4">
        <f t="shared" si="43"/>
        <v>50</v>
      </c>
      <c r="H111" s="90">
        <f t="shared" si="44"/>
        <v>1.2427445676500262</v>
      </c>
      <c r="I111" s="87">
        <f t="shared" si="48"/>
        <v>1.2525035173384094</v>
      </c>
      <c r="J111" s="91">
        <f t="shared" si="45"/>
        <v>1.2621995439960987</v>
      </c>
      <c r="K111" s="32">
        <f t="shared" si="46"/>
        <v>1.2524825429948447</v>
      </c>
      <c r="L111" s="22">
        <f t="shared" si="47"/>
        <v>26715004.233268924</v>
      </c>
      <c r="M111" s="4"/>
      <c r="N111" s="4"/>
      <c r="O111" s="4"/>
    </row>
    <row r="112" spans="1:15">
      <c r="A112" s="8" t="s">
        <v>58</v>
      </c>
      <c r="B112" s="76">
        <v>970000</v>
      </c>
      <c r="C112" s="4">
        <v>1109000</v>
      </c>
      <c r="D112" s="77">
        <v>1170000</v>
      </c>
      <c r="E112" s="76">
        <f t="shared" si="41"/>
        <v>45</v>
      </c>
      <c r="F112" s="4">
        <f t="shared" si="42"/>
        <v>47</v>
      </c>
      <c r="G112" s="4">
        <f t="shared" si="43"/>
        <v>50</v>
      </c>
      <c r="H112" s="90">
        <f t="shared" si="44"/>
        <v>0.23469010019089739</v>
      </c>
      <c r="I112" s="87">
        <f t="shared" si="48"/>
        <v>0.22945460564429365</v>
      </c>
      <c r="J112" s="91">
        <f t="shared" si="45"/>
        <v>0.21054639488786156</v>
      </c>
      <c r="K112" s="32">
        <f t="shared" si="46"/>
        <v>0.22489703357435087</v>
      </c>
      <c r="L112" s="22">
        <f t="shared" si="47"/>
        <v>4796973.2094007609</v>
      </c>
      <c r="M112" s="4"/>
      <c r="N112" s="4"/>
      <c r="O112" s="4"/>
    </row>
    <row r="113" spans="1:15" ht="15" thickBot="1">
      <c r="A113" s="82" t="s">
        <v>60</v>
      </c>
      <c r="B113" s="79">
        <v>9000000</v>
      </c>
      <c r="C113" s="5">
        <v>13000000</v>
      </c>
      <c r="D113" s="80">
        <v>16416000</v>
      </c>
      <c r="E113" s="83">
        <f t="shared" si="41"/>
        <v>45</v>
      </c>
      <c r="F113" s="5">
        <f t="shared" si="42"/>
        <v>47</v>
      </c>
      <c r="G113" s="5">
        <f t="shared" si="43"/>
        <v>50</v>
      </c>
      <c r="H113" s="92">
        <f t="shared" si="44"/>
        <v>2.1775370120804913</v>
      </c>
      <c r="I113" s="93">
        <f t="shared" si="48"/>
        <v>2.6897293718447406</v>
      </c>
      <c r="J113" s="94">
        <f t="shared" si="45"/>
        <v>2.9541278790419958</v>
      </c>
      <c r="K113" s="95">
        <f t="shared" si="46"/>
        <v>2.6071314209890759</v>
      </c>
      <c r="L113" s="23">
        <f t="shared" si="47"/>
        <v>55609179.814890452</v>
      </c>
      <c r="M113" s="4"/>
      <c r="N113" s="4"/>
      <c r="O113" s="4"/>
    </row>
    <row r="116" spans="1:15" ht="15" thickBot="1"/>
    <row r="117" spans="1:15" ht="43.8" thickBot="1">
      <c r="A117" s="41" t="s">
        <v>20</v>
      </c>
      <c r="B117" s="107">
        <f>L101</f>
        <v>397075324.563124</v>
      </c>
    </row>
    <row r="118" spans="1:15" ht="15" thickBot="1">
      <c r="B118" s="2"/>
      <c r="C118" s="2"/>
      <c r="D118" s="2"/>
      <c r="E118" s="2"/>
      <c r="F118" s="2"/>
      <c r="G118" s="2"/>
      <c r="H118" s="51" t="s">
        <v>78</v>
      </c>
      <c r="I118" s="20"/>
    </row>
    <row r="119" spans="1:15" ht="27" customHeight="1" thickBot="1">
      <c r="A119" s="104" t="s">
        <v>70</v>
      </c>
      <c r="B119" s="19"/>
      <c r="C119" s="19"/>
      <c r="D119" s="19"/>
      <c r="E119" s="19"/>
      <c r="F119" s="20"/>
      <c r="H119" s="125" t="s">
        <v>77</v>
      </c>
      <c r="I119" s="126"/>
    </row>
    <row r="120" spans="1:15" ht="87" thickBot="1">
      <c r="A120" s="97" t="s">
        <v>75</v>
      </c>
      <c r="B120" s="105" t="s">
        <v>11</v>
      </c>
      <c r="C120" s="105" t="s">
        <v>10</v>
      </c>
      <c r="D120" s="72" t="s">
        <v>21</v>
      </c>
      <c r="E120" s="72" t="s">
        <v>9</v>
      </c>
      <c r="F120" s="11" t="s">
        <v>71</v>
      </c>
      <c r="H120" s="113" t="s">
        <v>79</v>
      </c>
      <c r="I120" s="114" t="s">
        <v>80</v>
      </c>
    </row>
    <row r="121" spans="1:15">
      <c r="A121" s="16">
        <v>1926</v>
      </c>
      <c r="B121" s="22">
        <v>92700000</v>
      </c>
      <c r="C121" s="28">
        <v>55</v>
      </c>
      <c r="D121" s="12">
        <f t="shared" ref="D121:D127" si="49">$B$117/B121*C121</f>
        <v>235.58945901803474</v>
      </c>
      <c r="E121" s="13">
        <f t="shared" ref="E121:E127" si="50">D121-C121</f>
        <v>180.58945901803474</v>
      </c>
      <c r="F121" s="13">
        <f>A121-E121</f>
        <v>1745.4105409819654</v>
      </c>
      <c r="H121" s="13">
        <f t="shared" ref="H121:H127" si="51">F121+35</f>
        <v>1780.4105409819654</v>
      </c>
      <c r="I121" s="6">
        <f>A121+35</f>
        <v>1961</v>
      </c>
    </row>
    <row r="122" spans="1:15">
      <c r="A122" s="16">
        <v>1939</v>
      </c>
      <c r="B122" s="22">
        <v>108380000</v>
      </c>
      <c r="C122" s="28">
        <v>59</v>
      </c>
      <c r="D122" s="12">
        <f t="shared" si="49"/>
        <v>216.16021543849709</v>
      </c>
      <c r="E122" s="13">
        <f t="shared" si="50"/>
        <v>157.16021543849709</v>
      </c>
      <c r="F122" s="13">
        <f t="shared" ref="F122:F138" si="52">A122-E122</f>
        <v>1781.8397845615029</v>
      </c>
      <c r="H122" s="13">
        <f t="shared" si="51"/>
        <v>1816.8397845615029</v>
      </c>
      <c r="I122" s="8">
        <f t="shared" ref="I122:I127" si="53">A122+35</f>
        <v>1974</v>
      </c>
    </row>
    <row r="123" spans="1:15">
      <c r="A123" s="16">
        <v>1959</v>
      </c>
      <c r="B123" s="22">
        <v>117535000</v>
      </c>
      <c r="C123" s="28">
        <v>67</v>
      </c>
      <c r="D123" s="12">
        <f t="shared" si="49"/>
        <v>226.34999570961253</v>
      </c>
      <c r="E123" s="13">
        <f t="shared" si="50"/>
        <v>159.34999570961253</v>
      </c>
      <c r="F123" s="13">
        <f t="shared" si="52"/>
        <v>1799.6500042903874</v>
      </c>
      <c r="H123" s="13">
        <f t="shared" si="51"/>
        <v>1834.6500042903874</v>
      </c>
      <c r="I123" s="8">
        <f t="shared" si="53"/>
        <v>1994</v>
      </c>
    </row>
    <row r="124" spans="1:15">
      <c r="A124" s="16">
        <v>1970</v>
      </c>
      <c r="B124" s="22">
        <v>130000000</v>
      </c>
      <c r="C124" s="28">
        <v>67</v>
      </c>
      <c r="D124" s="12">
        <f t="shared" si="49"/>
        <v>204.64651342868697</v>
      </c>
      <c r="E124" s="13">
        <f t="shared" si="50"/>
        <v>137.64651342868697</v>
      </c>
      <c r="F124" s="13">
        <f t="shared" si="52"/>
        <v>1832.3534865713129</v>
      </c>
      <c r="H124" s="13">
        <f t="shared" si="51"/>
        <v>1867.3534865713129</v>
      </c>
      <c r="I124" s="8">
        <f t="shared" si="53"/>
        <v>2005</v>
      </c>
    </row>
    <row r="125" spans="1:15">
      <c r="A125" s="16">
        <v>1979</v>
      </c>
      <c r="B125" s="22">
        <v>137550000</v>
      </c>
      <c r="C125" s="28">
        <v>69</v>
      </c>
      <c r="D125" s="12">
        <f t="shared" si="49"/>
        <v>199.18718571323561</v>
      </c>
      <c r="E125" s="13">
        <f t="shared" si="50"/>
        <v>130.18718571323561</v>
      </c>
      <c r="F125" s="13">
        <f t="shared" si="52"/>
        <v>1848.8128142867645</v>
      </c>
      <c r="H125" s="13">
        <f t="shared" si="51"/>
        <v>1883.8128142867645</v>
      </c>
      <c r="I125" s="8">
        <f t="shared" si="53"/>
        <v>2014</v>
      </c>
    </row>
    <row r="126" spans="1:15">
      <c r="A126" s="16">
        <v>1989</v>
      </c>
      <c r="B126" s="22">
        <v>147385000</v>
      </c>
      <c r="C126" s="28">
        <v>69</v>
      </c>
      <c r="D126" s="12">
        <f t="shared" si="49"/>
        <v>185.89542622964046</v>
      </c>
      <c r="E126" s="13">
        <f t="shared" si="50"/>
        <v>116.89542622964046</v>
      </c>
      <c r="F126" s="13">
        <f t="shared" si="52"/>
        <v>1872.1045737703596</v>
      </c>
      <c r="H126" s="13">
        <f t="shared" si="51"/>
        <v>1907.1045737703596</v>
      </c>
      <c r="I126" s="8">
        <f t="shared" si="53"/>
        <v>2024</v>
      </c>
    </row>
    <row r="127" spans="1:15" ht="15" thickBot="1">
      <c r="A127" s="17">
        <v>2002</v>
      </c>
      <c r="B127" s="22">
        <v>145165000</v>
      </c>
      <c r="C127" s="42">
        <v>65</v>
      </c>
      <c r="D127" s="14">
        <f t="shared" si="49"/>
        <v>177.79696274310652</v>
      </c>
      <c r="E127" s="15">
        <f t="shared" si="50"/>
        <v>112.79696274310652</v>
      </c>
      <c r="F127" s="13">
        <f t="shared" si="52"/>
        <v>1889.2030372568934</v>
      </c>
      <c r="H127" s="13">
        <f t="shared" si="51"/>
        <v>1924.2030372568934</v>
      </c>
      <c r="I127" s="8">
        <f t="shared" si="53"/>
        <v>2037</v>
      </c>
    </row>
    <row r="128" spans="1:15" ht="43.8" thickBot="1">
      <c r="A128" s="71" t="s">
        <v>69</v>
      </c>
      <c r="B128" s="18"/>
      <c r="C128" s="9"/>
      <c r="D128" s="6" t="s">
        <v>67</v>
      </c>
      <c r="E128" s="9"/>
      <c r="F128" s="9"/>
      <c r="H128" s="9"/>
      <c r="I128" s="9"/>
    </row>
    <row r="129" spans="1:11">
      <c r="A129" s="99">
        <v>2010</v>
      </c>
      <c r="B129" s="21">
        <f>$B$117*C129/D129</f>
        <v>152223189.02402765</v>
      </c>
      <c r="C129" s="85">
        <v>67</v>
      </c>
      <c r="D129" s="102">
        <f>-(0.723)*A129+1628</f>
        <v>174.76999999999998</v>
      </c>
      <c r="E129" s="110">
        <f t="shared" ref="E129:E138" si="54">D129-C129</f>
        <v>107.76999999999998</v>
      </c>
      <c r="F129" s="102">
        <f t="shared" si="52"/>
        <v>1902.23</v>
      </c>
      <c r="H129" s="13">
        <f t="shared" ref="H129:H138" si="55">F129+35</f>
        <v>1937.23</v>
      </c>
      <c r="I129" s="8">
        <f>A129+35</f>
        <v>2045</v>
      </c>
    </row>
    <row r="130" spans="1:11">
      <c r="A130" s="16">
        <v>2020</v>
      </c>
      <c r="B130" s="22">
        <f>$B$117*C130/D130</f>
        <v>159681765.91010335</v>
      </c>
      <c r="C130" s="108">
        <v>69</v>
      </c>
      <c r="D130" s="13">
        <f>-(0.721)*A130+1628</f>
        <v>171.58000000000015</v>
      </c>
      <c r="E130" s="111">
        <f t="shared" si="54"/>
        <v>102.58000000000015</v>
      </c>
      <c r="F130" s="13">
        <f t="shared" si="52"/>
        <v>1917.4199999999998</v>
      </c>
      <c r="H130" s="13">
        <f t="shared" si="55"/>
        <v>1952.4199999999998</v>
      </c>
      <c r="I130" s="8">
        <f t="shared" ref="I130:I138" si="56">A130+35</f>
        <v>2055</v>
      </c>
      <c r="J130" s="103"/>
      <c r="K130" s="103" t="s">
        <v>76</v>
      </c>
    </row>
    <row r="131" spans="1:11">
      <c r="A131" s="100">
        <v>2030</v>
      </c>
      <c r="B131" s="22">
        <f t="shared" ref="B131:B138" si="57">$B$117*C131/D131</f>
        <v>167383174.28000829</v>
      </c>
      <c r="C131" s="109">
        <v>71</v>
      </c>
      <c r="D131" s="13">
        <f>-(0.719)*A131+1628</f>
        <v>168.43000000000006</v>
      </c>
      <c r="E131" s="111">
        <f t="shared" si="54"/>
        <v>97.430000000000064</v>
      </c>
      <c r="F131" s="13">
        <f t="shared" si="52"/>
        <v>1932.57</v>
      </c>
      <c r="H131" s="13">
        <f t="shared" si="55"/>
        <v>1967.57</v>
      </c>
      <c r="I131" s="8">
        <f t="shared" si="56"/>
        <v>2065</v>
      </c>
      <c r="K131" t="s">
        <v>68</v>
      </c>
    </row>
    <row r="132" spans="1:11">
      <c r="A132" s="100">
        <v>2040</v>
      </c>
      <c r="B132" s="22">
        <f t="shared" si="57"/>
        <v>175335704.65223822</v>
      </c>
      <c r="C132" s="109">
        <v>73</v>
      </c>
      <c r="D132" s="13">
        <f>-(0.717)*A132+1628</f>
        <v>165.32000000000016</v>
      </c>
      <c r="E132" s="111">
        <f t="shared" si="54"/>
        <v>92.320000000000164</v>
      </c>
      <c r="F132" s="13">
        <f t="shared" si="52"/>
        <v>1947.6799999999998</v>
      </c>
      <c r="H132" s="13">
        <f t="shared" si="55"/>
        <v>1982.6799999999998</v>
      </c>
      <c r="I132" s="8">
        <f t="shared" si="56"/>
        <v>2075</v>
      </c>
    </row>
    <row r="133" spans="1:11">
      <c r="A133" s="100">
        <v>2050</v>
      </c>
      <c r="B133" s="22">
        <f t="shared" si="57"/>
        <v>183547915.82270753</v>
      </c>
      <c r="C133" s="109">
        <v>75</v>
      </c>
      <c r="D133" s="13">
        <f>-(0.715)*A133+1628</f>
        <v>162.25</v>
      </c>
      <c r="E133" s="111">
        <f t="shared" si="54"/>
        <v>87.25</v>
      </c>
      <c r="F133" s="13">
        <f t="shared" si="52"/>
        <v>1962.75</v>
      </c>
      <c r="H133" s="13">
        <f t="shared" si="55"/>
        <v>1997.75</v>
      </c>
      <c r="I133" s="8">
        <f t="shared" si="56"/>
        <v>2085</v>
      </c>
    </row>
    <row r="134" spans="1:11">
      <c r="A134" s="100">
        <v>2060</v>
      </c>
      <c r="B134" s="22">
        <f t="shared" si="57"/>
        <v>189575892.80357486</v>
      </c>
      <c r="C134" s="109">
        <v>77</v>
      </c>
      <c r="D134" s="13">
        <f>-(0.712)*A134+1628</f>
        <v>161.27999999999997</v>
      </c>
      <c r="E134" s="111">
        <f t="shared" si="54"/>
        <v>84.279999999999973</v>
      </c>
      <c r="F134" s="13">
        <f t="shared" si="52"/>
        <v>1975.72</v>
      </c>
      <c r="H134" s="13">
        <f t="shared" si="55"/>
        <v>2010.72</v>
      </c>
      <c r="I134" s="8">
        <f t="shared" si="56"/>
        <v>2095</v>
      </c>
    </row>
    <row r="135" spans="1:11">
      <c r="A135" s="100">
        <v>2070</v>
      </c>
      <c r="B135" s="22">
        <f t="shared" si="57"/>
        <v>195603608.15917423</v>
      </c>
      <c r="C135" s="109">
        <v>79</v>
      </c>
      <c r="D135" s="13">
        <f>-(0.709)*A135+1628</f>
        <v>160.37000000000012</v>
      </c>
      <c r="E135" s="111">
        <f t="shared" si="54"/>
        <v>81.370000000000118</v>
      </c>
      <c r="F135" s="13">
        <f t="shared" si="52"/>
        <v>1988.6299999999999</v>
      </c>
      <c r="H135" s="13">
        <f t="shared" si="55"/>
        <v>2023.6299999999999</v>
      </c>
      <c r="I135" s="8">
        <f t="shared" si="56"/>
        <v>2105</v>
      </c>
    </row>
    <row r="136" spans="1:11">
      <c r="A136" s="100">
        <v>2080</v>
      </c>
      <c r="B136" s="22">
        <f t="shared" si="57"/>
        <v>201624255.82756424</v>
      </c>
      <c r="C136" s="109">
        <v>81</v>
      </c>
      <c r="D136" s="13">
        <f>-(0.706)*A136+1628</f>
        <v>159.51999999999998</v>
      </c>
      <c r="E136" s="111">
        <f t="shared" si="54"/>
        <v>78.519999999999982</v>
      </c>
      <c r="F136" s="13">
        <f t="shared" si="52"/>
        <v>2001.48</v>
      </c>
      <c r="H136" s="13">
        <f t="shared" si="55"/>
        <v>2036.48</v>
      </c>
      <c r="I136" s="8">
        <f t="shared" si="56"/>
        <v>2115</v>
      </c>
    </row>
    <row r="137" spans="1:11">
      <c r="A137" s="100">
        <v>2090</v>
      </c>
      <c r="B137" s="22">
        <f t="shared" si="57"/>
        <v>207630894.84495237</v>
      </c>
      <c r="C137" s="109">
        <v>83</v>
      </c>
      <c r="D137" s="13">
        <f>-(0.703)*A137+1628</f>
        <v>158.73000000000002</v>
      </c>
      <c r="E137" s="111">
        <f t="shared" si="54"/>
        <v>75.730000000000018</v>
      </c>
      <c r="F137" s="13">
        <f t="shared" si="52"/>
        <v>2014.27</v>
      </c>
      <c r="H137" s="13">
        <f t="shared" si="55"/>
        <v>2049.27</v>
      </c>
      <c r="I137" s="8">
        <f t="shared" si="56"/>
        <v>2125</v>
      </c>
    </row>
    <row r="138" spans="1:11" ht="15" thickBot="1">
      <c r="A138" s="101">
        <v>2100</v>
      </c>
      <c r="B138" s="23">
        <f t="shared" si="57"/>
        <v>213616472.07509837</v>
      </c>
      <c r="C138" s="98">
        <v>85</v>
      </c>
      <c r="D138" s="15">
        <f>-(0.7)*A138+1628</f>
        <v>158</v>
      </c>
      <c r="E138" s="112">
        <f t="shared" si="54"/>
        <v>73</v>
      </c>
      <c r="F138" s="15">
        <f t="shared" si="52"/>
        <v>2027</v>
      </c>
      <c r="H138" s="15">
        <f t="shared" si="55"/>
        <v>2062</v>
      </c>
      <c r="I138" s="7">
        <f t="shared" si="56"/>
        <v>2135</v>
      </c>
    </row>
  </sheetData>
  <mergeCells count="16">
    <mergeCell ref="H119:I119"/>
    <mergeCell ref="A77:A78"/>
    <mergeCell ref="B6:H6"/>
    <mergeCell ref="I6:O6"/>
    <mergeCell ref="B77:D77"/>
    <mergeCell ref="E77:G77"/>
    <mergeCell ref="H77:K77"/>
    <mergeCell ref="L77:L78"/>
    <mergeCell ref="M77:O77"/>
    <mergeCell ref="Q6:W6"/>
    <mergeCell ref="I41:O41"/>
    <mergeCell ref="P6:P7"/>
    <mergeCell ref="N1:N3"/>
    <mergeCell ref="O1:W1"/>
    <mergeCell ref="A4:D4"/>
    <mergeCell ref="A3:J3"/>
  </mergeCells>
  <hyperlinks>
    <hyperlink ref="P5" r:id="rId1"/>
    <hyperlink ref="B5" r:id="rId2"/>
    <hyperlink ref="A106" r:id="rId3"/>
    <hyperlink ref="A99" r:id="rId4"/>
    <hyperlink ref="A110" r:id="rId5"/>
    <hyperlink ref="A113" r:id="rId6"/>
    <hyperlink ref="A77:A78" r:id="rId7" display="Страны"/>
    <hyperlink ref="B120" r:id="rId8" display="http://ru.wikipedia.org/wiki/Список_переписей_населения_стран_мира"/>
    <hyperlink ref="C120" r:id="rId9" location="_ednref26" display="http://www.demographia.ru/articles_N/index.html?idR=20&amp;idArt=76 - _ednref26"/>
  </hyperlinks>
  <pageMargins left="0.7" right="0.7" top="0.75" bottom="0.75" header="0.3" footer="0.3"/>
  <pageSetup paperSize="9" orientation="portrait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35"/>
    </sheetView>
  </sheetViews>
  <sheetFormatPr defaultRowHeight="14.4"/>
  <cols>
    <col min="1" max="1" width="10.6640625" customWidth="1"/>
    <col min="2" max="8" width="14.1093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</dc:creator>
  <cp:lastModifiedBy>Andrej</cp:lastModifiedBy>
  <dcterms:created xsi:type="dcterms:W3CDTF">2011-01-22T21:59:07Z</dcterms:created>
  <dcterms:modified xsi:type="dcterms:W3CDTF">2011-02-09T20:10:38Z</dcterms:modified>
</cp:coreProperties>
</file>